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ED8A00AC-447E-48C3-9310-2DCBF1425814}" xr6:coauthVersionLast="40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F157" i="1" l="1"/>
  <c r="BD157" i="1"/>
  <c r="BC157" i="1"/>
  <c r="BA157" i="1"/>
  <c r="AZ157" i="1"/>
  <c r="AY157" i="1"/>
  <c r="AX157" i="1"/>
  <c r="AT157" i="1"/>
  <c r="AS157" i="1"/>
  <c r="T157" i="1"/>
  <c r="R157" i="1"/>
  <c r="P157" i="1"/>
  <c r="O157" i="1"/>
  <c r="N157" i="1"/>
  <c r="M157" i="1"/>
  <c r="L157" i="1"/>
  <c r="J157" i="1"/>
  <c r="I157" i="1"/>
  <c r="AU156" i="1"/>
  <c r="AU157" i="1" s="1"/>
  <c r="I156" i="1"/>
  <c r="K156" i="1" s="1"/>
  <c r="H156" i="1"/>
  <c r="K155" i="1"/>
  <c r="H155" i="1"/>
  <c r="K154" i="1"/>
  <c r="H154" i="1"/>
  <c r="K153" i="1"/>
  <c r="H153" i="1"/>
  <c r="K152" i="1"/>
  <c r="H152" i="1"/>
  <c r="K151" i="1"/>
  <c r="H151" i="1"/>
  <c r="BF148" i="1"/>
  <c r="BD148" i="1"/>
  <c r="BA148" i="1"/>
  <c r="AZ148" i="1"/>
  <c r="AT148" i="1"/>
  <c r="AS148" i="1"/>
  <c r="T148" i="1"/>
  <c r="S148" i="1"/>
  <c r="R148" i="1"/>
  <c r="P148" i="1"/>
  <c r="O148" i="1"/>
  <c r="N148" i="1"/>
  <c r="M148" i="1"/>
  <c r="L148" i="1"/>
  <c r="J148" i="1"/>
  <c r="I148" i="1"/>
  <c r="AU147" i="1"/>
  <c r="AU148" i="1" s="1"/>
  <c r="K147" i="1"/>
  <c r="H147" i="1"/>
  <c r="AZ146" i="1"/>
  <c r="K146" i="1"/>
  <c r="H146" i="1"/>
  <c r="BF143" i="1"/>
  <c r="BD143" i="1"/>
  <c r="BA143" i="1"/>
  <c r="AZ143" i="1"/>
  <c r="AY143" i="1"/>
  <c r="AX143" i="1"/>
  <c r="AW143" i="1"/>
  <c r="AV143" i="1"/>
  <c r="AT143" i="1"/>
  <c r="AS143" i="1"/>
  <c r="T143" i="1"/>
  <c r="R143" i="1"/>
  <c r="P143" i="1"/>
  <c r="O143" i="1"/>
  <c r="N143" i="1"/>
  <c r="M143" i="1"/>
  <c r="L143" i="1"/>
  <c r="J143" i="1"/>
  <c r="AU142" i="1"/>
  <c r="L142" i="1"/>
  <c r="K142" i="1"/>
  <c r="H142" i="1"/>
  <c r="AU141" i="1"/>
  <c r="AU143" i="1" s="1"/>
  <c r="I141" i="1"/>
  <c r="I143" i="1" s="1"/>
  <c r="H141" i="1"/>
  <c r="BF138" i="1"/>
  <c r="BD138" i="1"/>
  <c r="BC138" i="1"/>
  <c r="BA138" i="1"/>
  <c r="AY138" i="1"/>
  <c r="AX138" i="1"/>
  <c r="AW138" i="1"/>
  <c r="AV138" i="1"/>
  <c r="AT138" i="1"/>
  <c r="AS138" i="1"/>
  <c r="T138" i="1"/>
  <c r="S138" i="1"/>
  <c r="R138" i="1"/>
  <c r="P138" i="1"/>
  <c r="O138" i="1"/>
  <c r="N138" i="1"/>
  <c r="M138" i="1"/>
  <c r="L138" i="1"/>
  <c r="J138" i="1"/>
  <c r="AZ137" i="1"/>
  <c r="AU137" i="1"/>
  <c r="K137" i="1"/>
  <c r="K138" i="1" s="1"/>
  <c r="I137" i="1"/>
  <c r="I138" i="1" s="1"/>
  <c r="H137" i="1"/>
  <c r="AZ136" i="1"/>
  <c r="AZ138" i="1" s="1"/>
  <c r="AU136" i="1"/>
  <c r="AU138" i="1" s="1"/>
  <c r="K136" i="1"/>
  <c r="H136" i="1"/>
  <c r="BF133" i="1"/>
  <c r="BD133" i="1"/>
  <c r="BC133" i="1"/>
  <c r="BA133" i="1"/>
  <c r="AY133" i="1"/>
  <c r="AZ133" i="1" s="1"/>
  <c r="AX133" i="1"/>
  <c r="AW133" i="1"/>
  <c r="AV133" i="1"/>
  <c r="AT133" i="1"/>
  <c r="AS133" i="1"/>
  <c r="T133" i="1"/>
  <c r="S133" i="1"/>
  <c r="R133" i="1"/>
  <c r="P133" i="1"/>
  <c r="O133" i="1"/>
  <c r="N133" i="1"/>
  <c r="M133" i="1"/>
  <c r="L133" i="1"/>
  <c r="J133" i="1"/>
  <c r="I133" i="1"/>
  <c r="AU132" i="1"/>
  <c r="K132" i="1"/>
  <c r="K133" i="1" s="1"/>
  <c r="H132" i="1"/>
  <c r="AU131" i="1"/>
  <c r="AU133" i="1" s="1"/>
  <c r="K131" i="1"/>
  <c r="H131" i="1"/>
  <c r="BF126" i="1"/>
  <c r="BD126" i="1"/>
  <c r="BB126" i="1"/>
  <c r="BA126" i="1"/>
  <c r="AZ126" i="1"/>
  <c r="AY126" i="1"/>
  <c r="AV126" i="1"/>
  <c r="AT126" i="1"/>
  <c r="AS126" i="1"/>
  <c r="T126" i="1"/>
  <c r="S126" i="1"/>
  <c r="R126" i="1"/>
  <c r="P126" i="1"/>
  <c r="O126" i="1"/>
  <c r="N126" i="1"/>
  <c r="M126" i="1"/>
  <c r="J126" i="1"/>
  <c r="I126" i="1"/>
  <c r="AZ125" i="1"/>
  <c r="AU125" i="1"/>
  <c r="AU126" i="1" s="1"/>
  <c r="L125" i="1"/>
  <c r="L126" i="1" s="1"/>
  <c r="K125" i="1"/>
  <c r="K126" i="1" s="1"/>
  <c r="H125" i="1"/>
  <c r="BF121" i="1"/>
  <c r="BD121" i="1"/>
  <c r="BB121" i="1"/>
  <c r="BA121" i="1"/>
  <c r="AY121" i="1"/>
  <c r="AX121" i="1"/>
  <c r="AW121" i="1"/>
  <c r="AV121" i="1"/>
  <c r="AU121" i="1"/>
  <c r="AT121" i="1"/>
  <c r="AS121" i="1"/>
  <c r="T121" i="1"/>
  <c r="S121" i="1"/>
  <c r="R121" i="1"/>
  <c r="P121" i="1"/>
  <c r="O121" i="1"/>
  <c r="N121" i="1"/>
  <c r="M121" i="1"/>
  <c r="L121" i="1"/>
  <c r="J121" i="1"/>
  <c r="I121" i="1"/>
  <c r="AZ120" i="1"/>
  <c r="AZ121" i="1" s="1"/>
  <c r="AU120" i="1"/>
  <c r="K120" i="1"/>
  <c r="K121" i="1" s="1"/>
  <c r="H120" i="1"/>
  <c r="BC117" i="1"/>
  <c r="BF116" i="1"/>
  <c r="BD116" i="1"/>
  <c r="BD117" i="1" s="1"/>
  <c r="BB116" i="1"/>
  <c r="BA116" i="1"/>
  <c r="AY116" i="1"/>
  <c r="AX116" i="1"/>
  <c r="AW116" i="1"/>
  <c r="AV116" i="1"/>
  <c r="AT116" i="1"/>
  <c r="AS116" i="1"/>
  <c r="T116" i="1"/>
  <c r="S116" i="1"/>
  <c r="R116" i="1"/>
  <c r="P116" i="1"/>
  <c r="O116" i="1"/>
  <c r="N116" i="1"/>
  <c r="M116" i="1"/>
  <c r="J116" i="1"/>
  <c r="I116" i="1"/>
  <c r="AZ115" i="1"/>
  <c r="AU115" i="1"/>
  <c r="L115" i="1"/>
  <c r="L116" i="1" s="1"/>
  <c r="K115" i="1"/>
  <c r="H115" i="1"/>
  <c r="AZ114" i="1"/>
  <c r="AZ116" i="1" s="1"/>
  <c r="AU114" i="1"/>
  <c r="AU116" i="1" s="1"/>
  <c r="K114" i="1"/>
  <c r="K116" i="1" s="1"/>
  <c r="H114" i="1"/>
  <c r="BF112" i="1"/>
  <c r="BB112" i="1"/>
  <c r="BA112" i="1"/>
  <c r="AY112" i="1"/>
  <c r="AX112" i="1"/>
  <c r="AW112" i="1"/>
  <c r="AV112" i="1"/>
  <c r="AT112" i="1"/>
  <c r="AS112" i="1"/>
  <c r="T112" i="1"/>
  <c r="S112" i="1"/>
  <c r="R112" i="1"/>
  <c r="P112" i="1"/>
  <c r="O112" i="1"/>
  <c r="N112" i="1"/>
  <c r="M112" i="1"/>
  <c r="L112" i="1"/>
  <c r="J112" i="1"/>
  <c r="I112" i="1"/>
  <c r="AZ111" i="1"/>
  <c r="AZ112" i="1" s="1"/>
  <c r="AU111" i="1"/>
  <c r="AU112" i="1" s="1"/>
  <c r="K111" i="1"/>
  <c r="K112" i="1" s="1"/>
  <c r="H111" i="1"/>
  <c r="BF109" i="1"/>
  <c r="BC109" i="1"/>
  <c r="BA109" i="1"/>
  <c r="AY109" i="1"/>
  <c r="AY117" i="1" s="1"/>
  <c r="AX109" i="1"/>
  <c r="AW109" i="1"/>
  <c r="AV109" i="1"/>
  <c r="AT109" i="1"/>
  <c r="AS109" i="1"/>
  <c r="T109" i="1"/>
  <c r="R109" i="1"/>
  <c r="P109" i="1"/>
  <c r="O109" i="1"/>
  <c r="N109" i="1"/>
  <c r="N117" i="1" s="1"/>
  <c r="M109" i="1"/>
  <c r="AZ108" i="1"/>
  <c r="AU108" i="1"/>
  <c r="S108" i="1"/>
  <c r="L108" i="1"/>
  <c r="L109" i="1" s="1"/>
  <c r="I108" i="1"/>
  <c r="K108" i="1" s="1"/>
  <c r="AZ107" i="1"/>
  <c r="AU107" i="1"/>
  <c r="AU109" i="1" s="1"/>
  <c r="S107" i="1"/>
  <c r="J107" i="1"/>
  <c r="J109" i="1" s="1"/>
  <c r="J117" i="1" s="1"/>
  <c r="BF103" i="1"/>
  <c r="BC103" i="1"/>
  <c r="AY103" i="1"/>
  <c r="AV103" i="1"/>
  <c r="AT103" i="1"/>
  <c r="AS103" i="1"/>
  <c r="S103" i="1"/>
  <c r="P103" i="1"/>
  <c r="O103" i="1"/>
  <c r="N103" i="1"/>
  <c r="M103" i="1"/>
  <c r="M104" i="1" s="1"/>
  <c r="L103" i="1"/>
  <c r="J103" i="1"/>
  <c r="I103" i="1"/>
  <c r="AZ102" i="1"/>
  <c r="AU102" i="1"/>
  <c r="K102" i="1"/>
  <c r="H102" i="1"/>
  <c r="AZ101" i="1"/>
  <c r="AU101" i="1"/>
  <c r="K101" i="1"/>
  <c r="H101" i="1"/>
  <c r="AZ100" i="1"/>
  <c r="AU100" i="1"/>
  <c r="K100" i="1"/>
  <c r="H100" i="1"/>
  <c r="AZ99" i="1"/>
  <c r="AU99" i="1"/>
  <c r="K99" i="1"/>
  <c r="H99" i="1"/>
  <c r="AZ98" i="1"/>
  <c r="AU98" i="1"/>
  <c r="K98" i="1"/>
  <c r="H98" i="1"/>
  <c r="AZ97" i="1"/>
  <c r="AU97" i="1"/>
  <c r="K97" i="1"/>
  <c r="H97" i="1"/>
  <c r="AZ96" i="1"/>
  <c r="AU96" i="1"/>
  <c r="K96" i="1"/>
  <c r="H96" i="1"/>
  <c r="AZ95" i="1"/>
  <c r="AZ103" i="1" s="1"/>
  <c r="AU95" i="1"/>
  <c r="AU103" i="1" s="1"/>
  <c r="K95" i="1"/>
  <c r="K103" i="1" s="1"/>
  <c r="H95" i="1"/>
  <c r="BD91" i="1"/>
  <c r="AY91" i="1"/>
  <c r="AX91" i="1"/>
  <c r="AW91" i="1"/>
  <c r="AV91" i="1"/>
  <c r="AT91" i="1"/>
  <c r="AS91" i="1"/>
  <c r="T91" i="1"/>
  <c r="S91" i="1"/>
  <c r="R91" i="1"/>
  <c r="P91" i="1"/>
  <c r="O91" i="1"/>
  <c r="N91" i="1"/>
  <c r="M91" i="1"/>
  <c r="L91" i="1"/>
  <c r="J91" i="1"/>
  <c r="AZ90" i="1"/>
  <c r="AZ91" i="1" s="1"/>
  <c r="AU90" i="1"/>
  <c r="AU91" i="1" s="1"/>
  <c r="I90" i="1"/>
  <c r="K90" i="1" s="1"/>
  <c r="K91" i="1" s="1"/>
  <c r="H90" i="1"/>
  <c r="BF88" i="1"/>
  <c r="BF91" i="1" s="1"/>
  <c r="BD88" i="1"/>
  <c r="BC88" i="1"/>
  <c r="BB88" i="1"/>
  <c r="BB91" i="1" s="1"/>
  <c r="BA88" i="1"/>
  <c r="BA91" i="1" s="1"/>
  <c r="AY88" i="1"/>
  <c r="AX88" i="1"/>
  <c r="AW88" i="1"/>
  <c r="AV88" i="1"/>
  <c r="AT88" i="1"/>
  <c r="AS88" i="1"/>
  <c r="T88" i="1"/>
  <c r="S88" i="1"/>
  <c r="R88" i="1"/>
  <c r="P88" i="1"/>
  <c r="O88" i="1"/>
  <c r="N88" i="1"/>
  <c r="M88" i="1"/>
  <c r="L88" i="1"/>
  <c r="AZ87" i="1"/>
  <c r="AU87" i="1"/>
  <c r="K87" i="1"/>
  <c r="H87" i="1"/>
  <c r="AZ86" i="1"/>
  <c r="AU86" i="1"/>
  <c r="K86" i="1"/>
  <c r="H86" i="1"/>
  <c r="AZ85" i="1"/>
  <c r="AU85" i="1"/>
  <c r="K85" i="1"/>
  <c r="H85" i="1"/>
  <c r="AZ84" i="1"/>
  <c r="AU84" i="1"/>
  <c r="K84" i="1"/>
  <c r="H84" i="1"/>
  <c r="AZ83" i="1"/>
  <c r="AU83" i="1"/>
  <c r="K83" i="1"/>
  <c r="H83" i="1"/>
  <c r="AZ82" i="1"/>
  <c r="AZ88" i="1" s="1"/>
  <c r="AU82" i="1"/>
  <c r="AU88" i="1" s="1"/>
  <c r="J82" i="1"/>
  <c r="J88" i="1" s="1"/>
  <c r="I82" i="1"/>
  <c r="I88" i="1" s="1"/>
  <c r="H82" i="1"/>
  <c r="BF80" i="1"/>
  <c r="BC80" i="1"/>
  <c r="BB80" i="1"/>
  <c r="BA80" i="1"/>
  <c r="AY80" i="1"/>
  <c r="AX80" i="1"/>
  <c r="AW80" i="1"/>
  <c r="AV80" i="1"/>
  <c r="AT80" i="1"/>
  <c r="AS80" i="1"/>
  <c r="T80" i="1"/>
  <c r="S80" i="1"/>
  <c r="R80" i="1"/>
  <c r="P80" i="1"/>
  <c r="O80" i="1"/>
  <c r="N80" i="1"/>
  <c r="M80" i="1"/>
  <c r="AZ79" i="1"/>
  <c r="AU79" i="1"/>
  <c r="J79" i="1"/>
  <c r="K79" i="1" s="1"/>
  <c r="H79" i="1"/>
  <c r="AZ78" i="1"/>
  <c r="AU78" i="1"/>
  <c r="AU80" i="1" s="1"/>
  <c r="L78" i="1"/>
  <c r="L80" i="1" s="1"/>
  <c r="J78" i="1"/>
  <c r="I78" i="1"/>
  <c r="K78" i="1" s="1"/>
  <c r="K80" i="1" s="1"/>
  <c r="H78" i="1"/>
  <c r="BF76" i="1"/>
  <c r="BB76" i="1"/>
  <c r="BA76" i="1"/>
  <c r="AZ76" i="1"/>
  <c r="AX76" i="1"/>
  <c r="AW76" i="1"/>
  <c r="AV76" i="1"/>
  <c r="AU76" i="1"/>
  <c r="AT76" i="1"/>
  <c r="AS76" i="1"/>
  <c r="T76" i="1"/>
  <c r="S76" i="1"/>
  <c r="R76" i="1"/>
  <c r="P76" i="1"/>
  <c r="O76" i="1"/>
  <c r="N76" i="1"/>
  <c r="M76" i="1"/>
  <c r="L76" i="1"/>
  <c r="J76" i="1"/>
  <c r="I76" i="1"/>
  <c r="AZ75" i="1"/>
  <c r="AU75" i="1"/>
  <c r="K75" i="1"/>
  <c r="K76" i="1" s="1"/>
  <c r="H75" i="1"/>
  <c r="BF73" i="1"/>
  <c r="BD73" i="1"/>
  <c r="BC73" i="1"/>
  <c r="BB73" i="1"/>
  <c r="BA73" i="1"/>
  <c r="AY73" i="1"/>
  <c r="AX73" i="1"/>
  <c r="AW73" i="1"/>
  <c r="AV73" i="1"/>
  <c r="AT73" i="1"/>
  <c r="AS73" i="1"/>
  <c r="T73" i="1"/>
  <c r="S73" i="1"/>
  <c r="R73" i="1"/>
  <c r="Q73" i="1"/>
  <c r="P73" i="1"/>
  <c r="O73" i="1"/>
  <c r="N73" i="1"/>
  <c r="M73" i="1"/>
  <c r="L73" i="1"/>
  <c r="I73" i="1"/>
  <c r="AZ72" i="1"/>
  <c r="AU72" i="1"/>
  <c r="K72" i="1"/>
  <c r="H72" i="1"/>
  <c r="AZ71" i="1"/>
  <c r="AU71" i="1"/>
  <c r="K71" i="1"/>
  <c r="H71" i="1"/>
  <c r="AZ70" i="1"/>
  <c r="AU70" i="1"/>
  <c r="K70" i="1"/>
  <c r="H70" i="1"/>
  <c r="AZ69" i="1"/>
  <c r="AU69" i="1"/>
  <c r="K69" i="1"/>
  <c r="H69" i="1"/>
  <c r="AZ68" i="1"/>
  <c r="AU68" i="1"/>
  <c r="K68" i="1"/>
  <c r="H68" i="1"/>
  <c r="AZ67" i="1"/>
  <c r="AU67" i="1"/>
  <c r="K67" i="1"/>
  <c r="H67" i="1"/>
  <c r="AZ66" i="1"/>
  <c r="AU66" i="1"/>
  <c r="K66" i="1"/>
  <c r="H66" i="1"/>
  <c r="AZ65" i="1"/>
  <c r="AZ73" i="1" s="1"/>
  <c r="AU65" i="1"/>
  <c r="AU73" i="1" s="1"/>
  <c r="J65" i="1"/>
  <c r="J73" i="1" s="1"/>
  <c r="H65" i="1"/>
  <c r="BF63" i="1"/>
  <c r="BD63" i="1"/>
  <c r="BC63" i="1"/>
  <c r="BB63" i="1"/>
  <c r="BA63" i="1"/>
  <c r="AY63" i="1"/>
  <c r="AX63" i="1"/>
  <c r="AW63" i="1"/>
  <c r="AV63" i="1"/>
  <c r="AT63" i="1"/>
  <c r="AS63" i="1"/>
  <c r="T63" i="1"/>
  <c r="S63" i="1"/>
  <c r="R63" i="1"/>
  <c r="O63" i="1"/>
  <c r="N63" i="1"/>
  <c r="M63" i="1"/>
  <c r="L63" i="1"/>
  <c r="I63" i="1"/>
  <c r="AZ62" i="1"/>
  <c r="AU62" i="1"/>
  <c r="K62" i="1"/>
  <c r="H62" i="1"/>
  <c r="AZ61" i="1"/>
  <c r="AU61" i="1"/>
  <c r="K61" i="1"/>
  <c r="H61" i="1"/>
  <c r="AZ60" i="1"/>
  <c r="AU60" i="1"/>
  <c r="K60" i="1"/>
  <c r="H60" i="1"/>
  <c r="AZ59" i="1"/>
  <c r="AU59" i="1"/>
  <c r="K59" i="1"/>
  <c r="H59" i="1"/>
  <c r="AZ58" i="1"/>
  <c r="AU58" i="1"/>
  <c r="K58" i="1"/>
  <c r="H58" i="1"/>
  <c r="AZ57" i="1"/>
  <c r="AU57" i="1"/>
  <c r="K57" i="1"/>
  <c r="H57" i="1"/>
  <c r="AZ56" i="1"/>
  <c r="AU56" i="1"/>
  <c r="K56" i="1"/>
  <c r="H56" i="1"/>
  <c r="AZ55" i="1"/>
  <c r="AU55" i="1"/>
  <c r="K55" i="1"/>
  <c r="H55" i="1"/>
  <c r="AZ54" i="1"/>
  <c r="AU54" i="1"/>
  <c r="K54" i="1"/>
  <c r="H54" i="1"/>
  <c r="AZ53" i="1"/>
  <c r="AU53" i="1"/>
  <c r="K53" i="1"/>
  <c r="H53" i="1"/>
  <c r="AZ50" i="1"/>
  <c r="AU50" i="1"/>
  <c r="K50" i="1"/>
  <c r="H50" i="1"/>
  <c r="AZ49" i="1"/>
  <c r="AU49" i="1"/>
  <c r="K49" i="1"/>
  <c r="H49" i="1"/>
  <c r="AZ48" i="1"/>
  <c r="AU48" i="1"/>
  <c r="J48" i="1"/>
  <c r="J63" i="1" s="1"/>
  <c r="H48" i="1"/>
  <c r="AZ47" i="1"/>
  <c r="AU47" i="1"/>
  <c r="K47" i="1"/>
  <c r="H47" i="1"/>
  <c r="AZ46" i="1"/>
  <c r="AU46" i="1"/>
  <c r="K46" i="1"/>
  <c r="H46" i="1"/>
  <c r="AZ45" i="1"/>
  <c r="AU45" i="1"/>
  <c r="K45" i="1"/>
  <c r="H45" i="1"/>
  <c r="AZ44" i="1"/>
  <c r="AU44" i="1"/>
  <c r="K44" i="1"/>
  <c r="H44" i="1"/>
  <c r="AZ43" i="1"/>
  <c r="AU43" i="1"/>
  <c r="K43" i="1"/>
  <c r="H43" i="1"/>
  <c r="AZ42" i="1"/>
  <c r="AU42" i="1"/>
  <c r="K42" i="1"/>
  <c r="H42" i="1"/>
  <c r="AZ41" i="1"/>
  <c r="AU41" i="1"/>
  <c r="K41" i="1"/>
  <c r="H41" i="1"/>
  <c r="AZ40" i="1"/>
  <c r="AU40" i="1"/>
  <c r="K40" i="1"/>
  <c r="H40" i="1"/>
  <c r="AZ39" i="1"/>
  <c r="AU39" i="1"/>
  <c r="K39" i="1"/>
  <c r="H39" i="1"/>
  <c r="AZ38" i="1"/>
  <c r="AU38" i="1"/>
  <c r="K38" i="1"/>
  <c r="H38" i="1"/>
  <c r="AZ37" i="1"/>
  <c r="AU37" i="1"/>
  <c r="K37" i="1"/>
  <c r="H37" i="1"/>
  <c r="AZ36" i="1"/>
  <c r="AU36" i="1"/>
  <c r="P36" i="1"/>
  <c r="K36" i="1"/>
  <c r="H36" i="1"/>
  <c r="AZ35" i="1"/>
  <c r="AU35" i="1"/>
  <c r="K35" i="1"/>
  <c r="H35" i="1"/>
  <c r="AZ34" i="1"/>
  <c r="AU34" i="1"/>
  <c r="K34" i="1"/>
  <c r="H34" i="1"/>
  <c r="AZ33" i="1"/>
  <c r="AU33" i="1"/>
  <c r="K33" i="1"/>
  <c r="H33" i="1"/>
  <c r="AZ32" i="1"/>
  <c r="AU32" i="1"/>
  <c r="K32" i="1"/>
  <c r="H32" i="1"/>
  <c r="AZ31" i="1"/>
  <c r="AU31" i="1"/>
  <c r="H31" i="1"/>
  <c r="AZ30" i="1"/>
  <c r="AU30" i="1"/>
  <c r="K30" i="1"/>
  <c r="H30" i="1"/>
  <c r="AZ29" i="1"/>
  <c r="AU29" i="1"/>
  <c r="K29" i="1"/>
  <c r="H29" i="1"/>
  <c r="AZ28" i="1"/>
  <c r="AU28" i="1"/>
  <c r="K28" i="1"/>
  <c r="H28" i="1"/>
  <c r="AZ27" i="1"/>
  <c r="AU27" i="1"/>
  <c r="K27" i="1"/>
  <c r="H27" i="1"/>
  <c r="AZ26" i="1"/>
  <c r="AU26" i="1"/>
  <c r="P26" i="1"/>
  <c r="K26" i="1"/>
  <c r="H26" i="1"/>
  <c r="AZ25" i="1"/>
  <c r="AU25" i="1"/>
  <c r="P25" i="1"/>
  <c r="K25" i="1"/>
  <c r="H25" i="1"/>
  <c r="AZ24" i="1"/>
  <c r="AU24" i="1"/>
  <c r="K24" i="1"/>
  <c r="H24" i="1"/>
  <c r="AZ23" i="1"/>
  <c r="AU23" i="1"/>
  <c r="K23" i="1"/>
  <c r="H23" i="1"/>
  <c r="AZ22" i="1"/>
  <c r="AU22" i="1"/>
  <c r="K22" i="1"/>
  <c r="H22" i="1"/>
  <c r="AZ21" i="1"/>
  <c r="AU21" i="1"/>
  <c r="P21" i="1"/>
  <c r="K21" i="1"/>
  <c r="H21" i="1"/>
  <c r="AZ20" i="1"/>
  <c r="AU20" i="1"/>
  <c r="P20" i="1"/>
  <c r="K20" i="1"/>
  <c r="H20" i="1"/>
  <c r="AZ19" i="1"/>
  <c r="AU19" i="1"/>
  <c r="P19" i="1"/>
  <c r="K19" i="1"/>
  <c r="H19" i="1"/>
  <c r="AZ18" i="1"/>
  <c r="AU18" i="1"/>
  <c r="P18" i="1"/>
  <c r="P63" i="1" s="1"/>
  <c r="K18" i="1"/>
  <c r="H18" i="1"/>
  <c r="Q15" i="1"/>
  <c r="P15" i="1"/>
  <c r="BF14" i="1"/>
  <c r="BF15" i="1" s="1"/>
  <c r="BD14" i="1"/>
  <c r="BD15" i="1" s="1"/>
  <c r="BC14" i="1"/>
  <c r="BC15" i="1" s="1"/>
  <c r="BB14" i="1"/>
  <c r="BB15" i="1" s="1"/>
  <c r="AX14" i="1"/>
  <c r="AX15" i="1" s="1"/>
  <c r="AW14" i="1"/>
  <c r="AW15" i="1" s="1"/>
  <c r="AV14" i="1"/>
  <c r="AV15" i="1" s="1"/>
  <c r="AT14" i="1"/>
  <c r="AT15" i="1" s="1"/>
  <c r="AS14" i="1"/>
  <c r="AS15" i="1" s="1"/>
  <c r="T14" i="1"/>
  <c r="T15" i="1" s="1"/>
  <c r="S14" i="1"/>
  <c r="S15" i="1" s="1"/>
  <c r="R14" i="1"/>
  <c r="R15" i="1" s="1"/>
  <c r="O14" i="1"/>
  <c r="O15" i="1" s="1"/>
  <c r="N14" i="1"/>
  <c r="N15" i="1" s="1"/>
  <c r="M14" i="1"/>
  <c r="M15" i="1" s="1"/>
  <c r="L14" i="1"/>
  <c r="L15" i="1" s="1"/>
  <c r="J14" i="1"/>
  <c r="J15" i="1" s="1"/>
  <c r="I14" i="1"/>
  <c r="I15" i="1" s="1"/>
  <c r="AZ13" i="1"/>
  <c r="AU13" i="1"/>
  <c r="K13" i="1"/>
  <c r="H13" i="1"/>
  <c r="AU12" i="1"/>
  <c r="AY12" i="1" s="1"/>
  <c r="K12" i="1"/>
  <c r="H12" i="1"/>
  <c r="AZ11" i="1"/>
  <c r="AU11" i="1"/>
  <c r="AU14" i="1" s="1"/>
  <c r="AU15" i="1" s="1"/>
  <c r="P11" i="1"/>
  <c r="K11" i="1"/>
  <c r="K14" i="1" s="1"/>
  <c r="K15" i="1" s="1"/>
  <c r="H11" i="1"/>
  <c r="O104" i="1" l="1"/>
  <c r="S104" i="1"/>
  <c r="BA117" i="1"/>
  <c r="K157" i="1"/>
  <c r="AU63" i="1"/>
  <c r="AS104" i="1"/>
  <c r="N104" i="1"/>
  <c r="O117" i="1"/>
  <c r="AW117" i="1"/>
  <c r="AZ63" i="1"/>
  <c r="I80" i="1"/>
  <c r="R104" i="1"/>
  <c r="AT104" i="1"/>
  <c r="BC104" i="1"/>
  <c r="I109" i="1"/>
  <c r="I117" i="1" s="1"/>
  <c r="P117" i="1"/>
  <c r="AS117" i="1"/>
  <c r="AX117" i="1"/>
  <c r="K148" i="1"/>
  <c r="T104" i="1"/>
  <c r="AV104" i="1"/>
  <c r="AV117" i="1"/>
  <c r="T117" i="1"/>
  <c r="BB117" i="1"/>
  <c r="K141" i="1"/>
  <c r="K143" i="1" s="1"/>
  <c r="AY104" i="1"/>
  <c r="AZ109" i="1"/>
  <c r="S109" i="1"/>
  <c r="S117" i="1" s="1"/>
  <c r="M117" i="1"/>
  <c r="R117" i="1"/>
  <c r="AT117" i="1"/>
  <c r="BF117" i="1"/>
  <c r="AU117" i="1"/>
  <c r="AZ117" i="1"/>
  <c r="L117" i="1"/>
  <c r="AZ12" i="1"/>
  <c r="AZ14" i="1" s="1"/>
  <c r="AZ15" i="1" s="1"/>
  <c r="AY14" i="1"/>
  <c r="AY15" i="1" s="1"/>
  <c r="L104" i="1"/>
  <c r="P104" i="1"/>
  <c r="AU104" i="1"/>
  <c r="BF104" i="1"/>
  <c r="J80" i="1"/>
  <c r="J104" i="1" s="1"/>
  <c r="K48" i="1"/>
  <c r="K63" i="1" s="1"/>
  <c r="AZ80" i="1"/>
  <c r="AZ104" i="1" s="1"/>
  <c r="K82" i="1"/>
  <c r="K88" i="1" s="1"/>
  <c r="I91" i="1"/>
  <c r="K107" i="1"/>
  <c r="K109" i="1" s="1"/>
  <c r="K117" i="1" s="1"/>
  <c r="K65" i="1"/>
  <c r="K73" i="1" s="1"/>
  <c r="K104" i="1" s="1"/>
  <c r="I10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кв.50,51 объеденены</t>
        </r>
      </text>
    </comment>
    <comment ref="T1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26.09.2016</t>
        </r>
      </text>
    </comment>
    <comment ref="T1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26.09.16</t>
        </r>
      </text>
    </comment>
    <comment ref="I1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бух. Реест жил.фонда на 26.09.16</t>
        </r>
      </text>
    </comment>
    <comment ref="T1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26.09.16</t>
        </r>
      </text>
    </comment>
    <comment ref="I2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реес. Жил.фонда с долей приват. На 26.09.2016</t>
        </r>
      </text>
    </comment>
    <comment ref="S20" authorId="0" shapeId="0" xr:uid="{00000000-0006-0000-0000-000007000000}">
      <text>
        <r>
          <rPr>
            <sz val="8"/>
            <color indexed="81"/>
            <rFont val="Tahoma"/>
            <family val="2"/>
            <charset val="204"/>
          </rPr>
          <t xml:space="preserve">см. табл.
</t>
        </r>
      </text>
    </comment>
    <comment ref="T20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26.09.16</t>
        </r>
      </text>
    </comment>
    <comment ref="I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реес. Жил.фонда с долей приват. На 26.09.2016</t>
        </r>
      </text>
    </comment>
    <comment ref="T2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26.09.16</t>
        </r>
      </text>
    </comment>
    <comment ref="T31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26.09.16</t>
        </r>
      </text>
    </comment>
    <comment ref="C32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снос</t>
        </r>
      </text>
    </comment>
    <comment ref="S32" authorId="0" shapeId="0" xr:uid="{00000000-0006-0000-0000-00000D000000}">
      <text>
        <r>
          <rPr>
            <sz val="8"/>
            <color indexed="81"/>
            <rFont val="Tahoma"/>
            <family val="2"/>
            <charset val="204"/>
          </rPr>
          <t xml:space="preserve">уточн. данные
</t>
        </r>
      </text>
    </comment>
    <comment ref="C33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снос</t>
        </r>
      </text>
    </comment>
    <comment ref="S37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>уточненные см.расш.</t>
        </r>
      </text>
    </comment>
    <comment ref="T38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26.09.16</t>
        </r>
      </text>
    </comment>
    <comment ref="J47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пятёрочка Заев</t>
        </r>
      </text>
    </comment>
    <comment ref="C53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снос</t>
        </r>
      </text>
    </comment>
    <comment ref="S53" authorId="0" shapeId="0" xr:uid="{00000000-0006-0000-0000-000013000000}">
      <text>
        <r>
          <rPr>
            <sz val="8"/>
            <color indexed="81"/>
            <rFont val="Tahoma"/>
            <family val="2"/>
            <charset val="204"/>
          </rPr>
          <t xml:space="preserve">уточн.данные и привати. См. табл.
</t>
        </r>
      </text>
    </comment>
    <comment ref="BE62" authorId="0" shapeId="0" xr:uid="{00000000-0006-0000-0000-000014000000}">
      <text>
        <r>
          <rPr>
            <sz val="8"/>
            <color indexed="81"/>
            <rFont val="Tahoma"/>
            <family val="2"/>
            <charset val="204"/>
          </rPr>
          <t xml:space="preserve">сделали в 2011 г.
</t>
        </r>
      </text>
    </comment>
    <comment ref="I65" authorId="0" shapeId="0" xr:uid="{00000000-0006-0000-0000-000015000000}">
      <text>
        <r>
          <rPr>
            <sz val="8"/>
            <color indexed="81"/>
            <rFont val="Tahoma"/>
            <family val="2"/>
            <charset val="204"/>
          </rPr>
          <t xml:space="preserve">данные уточнен. См.табл.
</t>
        </r>
      </text>
    </comment>
    <comment ref="J65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60-Рожков</t>
        </r>
      </text>
    </comment>
    <comment ref="I69" authorId="0" shapeId="0" xr:uid="{00000000-0006-0000-0000-000017000000}">
      <text>
        <r>
          <rPr>
            <sz val="8"/>
            <color indexed="81"/>
            <rFont val="Tahoma"/>
            <family val="2"/>
            <charset val="204"/>
          </rPr>
          <t xml:space="preserve">уточн.по приватиз. См.таблицу
</t>
        </r>
      </text>
    </comment>
    <comment ref="BF75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пимерный расчёт </t>
        </r>
      </text>
    </comment>
    <comment ref="J78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79  - каб.и слес. ЖКС запр.,</t>
        </r>
      </text>
    </comment>
    <comment ref="I82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кв.3 переведена в нежилое помещ.</t>
        </r>
      </text>
    </comment>
    <comment ref="J82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Экран и Сто улыбок</t>
        </r>
      </text>
    </comment>
    <comment ref="I84" authorId="0" shapeId="0" xr:uid="{00000000-0006-0000-0000-00001C000000}">
      <text>
        <r>
          <rPr>
            <sz val="8"/>
            <color indexed="81"/>
            <rFont val="Tahoma"/>
            <family val="2"/>
            <charset val="204"/>
          </rPr>
          <t xml:space="preserve">уточн.данные см.расш.
</t>
        </r>
      </text>
    </comment>
    <comment ref="I9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расс. 1 кв.  -кондратьев(в больнице, 5 кв. Зимина _отказ, к)в.3 Аничкина 41,3 м2</t>
        </r>
      </text>
    </comment>
    <comment ref="K90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01.03.2017 не расселен кв .1 Кондратье - 41,5 м2</t>
        </r>
      </text>
    </comment>
    <comment ref="I107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1875 бухг. +13,1 (жил. Нераспр.)+139,6= 2027,7 м2</t>
        </r>
      </text>
    </comment>
    <comment ref="S107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см. расчёт по общагам В.И.</t>
        </r>
      </text>
    </comment>
    <comment ref="Z111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сжижен.</t>
        </r>
      </text>
    </comment>
    <comment ref="AT111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данные Ложковой</t>
        </r>
      </text>
    </comment>
    <comment ref="Z114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сжиж.</t>
        </r>
      </text>
    </comment>
    <comment ref="Z115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сжиж. В баллон.</t>
        </r>
      </text>
    </comment>
    <comment ref="BE118" authorId="0" shapeId="0" xr:uid="{00000000-0006-0000-0000-000025000000}">
      <text>
        <r>
          <rPr>
            <sz val="8"/>
            <color indexed="81"/>
            <rFont val="Tahoma"/>
            <family val="2"/>
            <charset val="204"/>
          </rPr>
          <t xml:space="preserve">заменили с шифера в 2011 г.
</t>
        </r>
      </text>
    </comment>
    <comment ref="J125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ветлечебница</t>
        </r>
      </text>
    </comment>
    <comment ref="N131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 каждой кв. свой вход</t>
        </r>
      </text>
    </comment>
    <comment ref="AW131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01.11.2016 г 161,84/2420=0,07*6715=470 руб .</t>
        </r>
      </text>
    </comment>
    <comment ref="I132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рассел. Кв.2 комн.1 - Строганов </t>
        </r>
      </text>
    </comment>
    <comment ref="C136" authorId="0" shapeId="0" xr:uid="{00000000-0006-0000-0000-00002A000000}">
      <text>
        <r>
          <rPr>
            <sz val="8"/>
            <color indexed="81"/>
            <rFont val="Tahoma"/>
            <family val="2"/>
            <charset val="204"/>
          </rPr>
          <t xml:space="preserve"> вывоз ЖБО, нет ВДГО
1048 квт</t>
        </r>
      </text>
    </comment>
    <comment ref="I136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рассел.9 кв.265,2 м2(1,4,6,7,8,9,10,11,12) ,5и2 кв. на оформлнеии, нерассл. - кв.3 - 31,6 м2</t>
        </r>
      </text>
    </comment>
    <comment ref="C137" authorId="0" shapeId="0" xr:uid="{00000000-0006-0000-0000-00002C000000}">
      <text>
        <r>
          <rPr>
            <sz val="8"/>
            <color indexed="81"/>
            <rFont val="Tahoma"/>
            <family val="2"/>
            <charset val="204"/>
          </rPr>
          <t>вывоз ЖБО , нет ВДГО
789 квт</t>
        </r>
      </text>
    </comment>
    <comment ref="I137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рассл. 1,2,8,12 кв- 146,8 м2. на оформл.3,5,9,10,11 не рассл.кв.4,7- 27,6+31</t>
        </r>
      </text>
    </comment>
    <comment ref="C141" authorId="0" shapeId="0" xr:uid="{00000000-0006-0000-0000-00002E000000}">
      <text>
        <r>
          <rPr>
            <sz val="8"/>
            <color indexed="81"/>
            <rFont val="Tahoma"/>
            <family val="2"/>
            <charset val="204"/>
          </rPr>
          <t>Вывоз ЖБО 
нет ВДГО
2106 квт</t>
        </r>
      </text>
    </comment>
    <comment ref="I141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01.03.2017 Соколов - 19,9 м2 и Крючков  20,4 м2 ( нерасселена)
1 квартира </t>
        </r>
      </text>
    </comment>
    <comment ref="C142" authorId="0" shapeId="0" xr:uid="{00000000-0006-0000-0000-000030000000}">
      <text>
        <r>
          <rPr>
            <sz val="8"/>
            <color indexed="81"/>
            <rFont val="Tahoma"/>
            <family val="2"/>
            <charset val="204"/>
          </rPr>
          <t>вывоз ЖБО
615 квт</t>
        </r>
      </text>
    </comment>
    <comment ref="C146" authorId="0" shapeId="0" xr:uid="{00000000-0006-0000-0000-000031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начислем только 4,12
мусор - 2,58 
ук - 1,54</t>
        </r>
      </text>
    </comment>
    <comment ref="N146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вход у каждой кв.</t>
        </r>
      </text>
    </comment>
    <comment ref="K147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нерасселена копченков кв.5- 34,9 м2 на 01.03.2017</t>
        </r>
      </text>
    </comment>
    <comment ref="C156" authorId="0" shapeId="0" xr:uid="{00000000-0006-0000-0000-000034000000}">
      <text>
        <r>
          <rPr>
            <sz val="8"/>
            <color indexed="81"/>
            <rFont val="Tahoma"/>
            <family val="2"/>
            <charset val="204"/>
          </rPr>
          <t xml:space="preserve">вывоз ЖБО
</t>
        </r>
      </text>
    </comment>
    <comment ref="K156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нерассленён ,кв.4 Кузьменко - 32,9 м2.кв.4, андреев -кв.5 33,3 м2  не согласны переезжать  
</t>
        </r>
      </text>
    </comment>
  </commentList>
</comments>
</file>

<file path=xl/sharedStrings.xml><?xml version="1.0" encoding="utf-8"?>
<sst xmlns="http://schemas.openxmlformats.org/spreadsheetml/2006/main" count="3060" uniqueCount="313">
  <si>
    <t>Наименование организации :  ООО "СтройМонтажЦентр"</t>
  </si>
  <si>
    <t>Характеристика жилого фонда  г.п. Запрудня находящегося в управлении ООО "СтройМонтажЦентр"</t>
  </si>
  <si>
    <t>№ п/п</t>
  </si>
  <si>
    <t>Способ управления многоквартирным домом / Вид благоустройства многоквартирного дома / Адрес многоквартирного дома</t>
  </si>
  <si>
    <t>Наименование подрядной организации по обслуживанию общего имущества многоквартирного дома</t>
  </si>
  <si>
    <t>Год ввода</t>
  </si>
  <si>
    <t>степень износа на 25.11.2016</t>
  </si>
  <si>
    <t>Срок эксплуатации</t>
  </si>
  <si>
    <t>Общая площадь, м2</t>
  </si>
  <si>
    <t>Этажность</t>
  </si>
  <si>
    <t>Количество подъездов (входов)</t>
  </si>
  <si>
    <t>Общее количество квартир</t>
  </si>
  <si>
    <t>Количество осветительных точек</t>
  </si>
  <si>
    <t>Тип электропроводки (открытая/закрытая)</t>
  </si>
  <si>
    <t>Силовые установки</t>
  </si>
  <si>
    <t>Места общего пользования (площади межквартирных лестничных площадок, лестниц, коридоров, тамбуров, холлов, вестибюлей, колясочных, помещений охраны (консьержка) м2</t>
  </si>
  <si>
    <t>Численность проживающих (чел.) на 26.09.2016</t>
  </si>
  <si>
    <t>Благоустройство (да/нет)</t>
  </si>
  <si>
    <t>Оснащенность водозаборными устройствами и санитарно-техническим оборудованием (да/нет)</t>
  </si>
  <si>
    <t>Общедомовые приборы учета (да/нет)</t>
  </si>
  <si>
    <t>Система теплоснабжения (открытая, закрытая)</t>
  </si>
  <si>
    <t>Стояки и полотенцесушители (изолированные, неизолированные)</t>
  </si>
  <si>
    <t>Лифты (да/нет)</t>
  </si>
  <si>
    <t>Мусопровод (да/нет)</t>
  </si>
  <si>
    <t>Кадастровый номер земельного участка</t>
  </si>
  <si>
    <t>Площадь по кадастру, м2</t>
  </si>
  <si>
    <t>Площадь под домом, м2</t>
  </si>
  <si>
    <t>Площадь  придомовой территории, м2</t>
  </si>
  <si>
    <t>в т. ч., убираемая придомовая территория, м2</t>
  </si>
  <si>
    <t>Количество  деревьев (шт.)</t>
  </si>
  <si>
    <t>Наличие урн (да/нет)</t>
  </si>
  <si>
    <t>Площадь подвала, м2</t>
  </si>
  <si>
    <t>Наличие  чердака (да/нет)</t>
  </si>
  <si>
    <t>Кровля</t>
  </si>
  <si>
    <t>Площадь жилых помещений, м2</t>
  </si>
  <si>
    <t>Площадь нежилых помещений, м2</t>
  </si>
  <si>
    <t>Итого</t>
  </si>
  <si>
    <t>по реестру S</t>
  </si>
  <si>
    <t>Водопровод</t>
  </si>
  <si>
    <t>Центральное водоотведенеие</t>
  </si>
  <si>
    <t>Выгребная яма</t>
  </si>
  <si>
    <t>Отопление</t>
  </si>
  <si>
    <t>Горячая вода</t>
  </si>
  <si>
    <t>Газ природный</t>
  </si>
  <si>
    <t>Газ сжиженный / газ в баллонах</t>
  </si>
  <si>
    <t>Газовые колонки</t>
  </si>
  <si>
    <t>Прочие водонагреватели (указать какие)</t>
  </si>
  <si>
    <t>Электроплиты</t>
  </si>
  <si>
    <t>ИТП на 02.09.15</t>
  </si>
  <si>
    <t>Ванна с душем</t>
  </si>
  <si>
    <t>Душ без ванной</t>
  </si>
  <si>
    <t>Унитаз</t>
  </si>
  <si>
    <t>Водоразборная колонка</t>
  </si>
  <si>
    <t>Холодная вода</t>
  </si>
  <si>
    <t>электроэнергия</t>
  </si>
  <si>
    <t>с усоверш. покрытием (асфальт)</t>
  </si>
  <si>
    <t>с не усоверш. покрытием</t>
  </si>
  <si>
    <t>без покрытия</t>
  </si>
  <si>
    <t>газоны</t>
  </si>
  <si>
    <t>Материал</t>
  </si>
  <si>
    <t>Площадь</t>
  </si>
  <si>
    <t>Группа 1</t>
  </si>
  <si>
    <t>Многоэтажные дома без мусоропроводов с  лифтов</t>
  </si>
  <si>
    <t>Пролетарский пер.13 корп.1</t>
  </si>
  <si>
    <t>ООО</t>
  </si>
  <si>
    <t>ООО "ЖилКомСервис  Запрудня"</t>
  </si>
  <si>
    <t>скрытая</t>
  </si>
  <si>
    <t>да</t>
  </si>
  <si>
    <t>нет</t>
  </si>
  <si>
    <t>открытая</t>
  </si>
  <si>
    <t>неизолир.</t>
  </si>
  <si>
    <t>50:01:0050210:68</t>
  </si>
  <si>
    <t>мягкая</t>
  </si>
  <si>
    <t>2.</t>
  </si>
  <si>
    <t>Пролетарский пер.13 корп.2</t>
  </si>
  <si>
    <t>закрытая</t>
  </si>
  <si>
    <t>50:01:0050210:3777</t>
  </si>
  <si>
    <t>Пролетарский пер.13 корп.3</t>
  </si>
  <si>
    <t>50:01:0050210</t>
  </si>
  <si>
    <t>ИТОГО п.1.2.</t>
  </si>
  <si>
    <t>ИТОГО по группе 1</t>
  </si>
  <si>
    <t>Группа 2</t>
  </si>
  <si>
    <t>2.1.Многоэтажные дома без мусоропроводов, без лифтов, с ВДГО</t>
  </si>
  <si>
    <t>Ленина д.4</t>
  </si>
  <si>
    <t>50:01:0050211:51</t>
  </si>
  <si>
    <t>шифер</t>
  </si>
  <si>
    <t>Ленина д.5</t>
  </si>
  <si>
    <t>50:01:0050211:815</t>
  </si>
  <si>
    <t>Ленина д.7</t>
  </si>
  <si>
    <t>50:01:0050211:827</t>
  </si>
  <si>
    <t>Ленина д.10</t>
  </si>
  <si>
    <t>50:01:0050211:816</t>
  </si>
  <si>
    <t>металл</t>
  </si>
  <si>
    <t>Соревнование д. 20</t>
  </si>
  <si>
    <t>50:01:0050245:86</t>
  </si>
  <si>
    <t>Соревнование д. 22</t>
  </si>
  <si>
    <t>50:01:0050245:85</t>
  </si>
  <si>
    <t>Соревнование д. 24</t>
  </si>
  <si>
    <t>50:01:0050245:84</t>
  </si>
  <si>
    <t>Пер.Мира д.11</t>
  </si>
  <si>
    <t>50:01:0050211:840</t>
  </si>
  <si>
    <t>Ленина д.11</t>
  </si>
  <si>
    <t>50:01:0050211:818</t>
  </si>
  <si>
    <t>Ленина д.12</t>
  </si>
  <si>
    <t>50:01:0050211:834</t>
  </si>
  <si>
    <t>Ленина д.13</t>
  </si>
  <si>
    <t>50:01:0050211:839</t>
  </si>
  <si>
    <t>К.Маркса д.2</t>
  </si>
  <si>
    <t>50:01:0050210:3799</t>
  </si>
  <si>
    <t>К.Маркса д.5а</t>
  </si>
  <si>
    <t>50:01:0050211:831</t>
  </si>
  <si>
    <t>К.Маркса д.6 корп.2</t>
  </si>
  <si>
    <t>50:01:0050210:67</t>
  </si>
  <si>
    <t xml:space="preserve">К.Маркса д.7 </t>
  </si>
  <si>
    <t>50:01:0050211:524</t>
  </si>
  <si>
    <t xml:space="preserve">К.Маркса д.7а </t>
  </si>
  <si>
    <t>50:01:0050211:523</t>
  </si>
  <si>
    <t>К.Маркса д.9</t>
  </si>
  <si>
    <t>50:01:0050211:833</t>
  </si>
  <si>
    <t>К.Маркса д.10 корп.1</t>
  </si>
  <si>
    <t>50:01:0050210:3795</t>
  </si>
  <si>
    <t>К.Маркса д.10 корп.2</t>
  </si>
  <si>
    <t>50:01:0050210:3255</t>
  </si>
  <si>
    <t>К.Маркса д.10 корп.3</t>
  </si>
  <si>
    <t>50:01:0050210:3797</t>
  </si>
  <si>
    <r>
      <t>К.Маркса д.11</t>
    </r>
    <r>
      <rPr>
        <b/>
        <sz val="12"/>
        <rFont val="Times New Roman"/>
        <family val="1"/>
        <charset val="204"/>
      </rPr>
      <t xml:space="preserve"> тсж</t>
    </r>
  </si>
  <si>
    <t>50:01:0050211:62</t>
  </si>
  <si>
    <t>К.Маркса д.12 корп.1</t>
  </si>
  <si>
    <t>50:01:0050210:3793</t>
  </si>
  <si>
    <t>К.Маркса д.12 корп.2</t>
  </si>
  <si>
    <t>К.Маркса д.12 корп.4</t>
  </si>
  <si>
    <t>50:01:0050210:3796</t>
  </si>
  <si>
    <t>К.Маркса д.13</t>
  </si>
  <si>
    <t>50:01:0050211:830</t>
  </si>
  <si>
    <t>К.Маркса д.15</t>
  </si>
  <si>
    <t>50:01:0050211:837</t>
  </si>
  <si>
    <t>К.Маркса д.16 корп.1</t>
  </si>
  <si>
    <t>50:01:0050210:3789</t>
  </si>
  <si>
    <t>К.Маркса д.17</t>
  </si>
  <si>
    <t>50:01:0050211:829</t>
  </si>
  <si>
    <t>К.Маркса д.21</t>
  </si>
  <si>
    <t>50:01:0050211:828</t>
  </si>
  <si>
    <t>Пер. Мира д.9</t>
  </si>
  <si>
    <t>50:01:0050211:832</t>
  </si>
  <si>
    <t>железа</t>
  </si>
  <si>
    <t>Первомайская д.6</t>
  </si>
  <si>
    <t>да(2 бл)</t>
  </si>
  <si>
    <t>50:01:0050211:489</t>
  </si>
  <si>
    <t>Первомайская 8</t>
  </si>
  <si>
    <t>50:01:0050211:838</t>
  </si>
  <si>
    <t>Первомайская 10</t>
  </si>
  <si>
    <t>50:01:0050211</t>
  </si>
  <si>
    <t>Численность проживающих (чел.) на 26.11.2015</t>
  </si>
  <si>
    <t>Ленина д.6а</t>
  </si>
  <si>
    <t>50:01:0050211:522</t>
  </si>
  <si>
    <t>Ленина д.20</t>
  </si>
  <si>
    <t>50:01:0050211:836</t>
  </si>
  <si>
    <t>Ленина д. 22</t>
  </si>
  <si>
    <t>50:01:0050211:835</t>
  </si>
  <si>
    <t>Ленина д.23</t>
  </si>
  <si>
    <t>да(2)</t>
  </si>
  <si>
    <t>50:01:0050208:337</t>
  </si>
  <si>
    <t>Ленина д.25</t>
  </si>
  <si>
    <t>50:01:0050208:339</t>
  </si>
  <si>
    <t>Ленина д.27</t>
  </si>
  <si>
    <t>50:01:0050208:338</t>
  </si>
  <si>
    <t>Пролетарский пер. д.28</t>
  </si>
  <si>
    <t>50:01:0050210:53</t>
  </si>
  <si>
    <t>Пролетарский пер. д.29</t>
  </si>
  <si>
    <t>50:01:0050210:3778</t>
  </si>
  <si>
    <t>Пролетарский пер. д.30 корп.1</t>
  </si>
  <si>
    <t>50:01:0050210:3782</t>
  </si>
  <si>
    <t>Пролетарский пер. д.30 корп.2</t>
  </si>
  <si>
    <t>50:01:0050210:3774</t>
  </si>
  <si>
    <t>ИТОГО по п.2.1.</t>
  </si>
  <si>
    <t>2.2.Многоэтажные дома без мусоропроводов, без лифтов, с ВДГО и ОПУ</t>
  </si>
  <si>
    <r>
      <t xml:space="preserve">Ленина д.6 </t>
    </r>
    <r>
      <rPr>
        <b/>
        <sz val="12"/>
        <rFont val="Times New Roman"/>
        <family val="1"/>
        <charset val="204"/>
      </rPr>
      <t xml:space="preserve"> </t>
    </r>
  </si>
  <si>
    <t>50:01:0050211:53</t>
  </si>
  <si>
    <t>Ленина д.9</t>
  </si>
  <si>
    <t>50:01:0050211:65</t>
  </si>
  <si>
    <r>
      <t xml:space="preserve">Ленина д.15 </t>
    </r>
    <r>
      <rPr>
        <b/>
        <sz val="12"/>
        <rFont val="Times New Roman"/>
        <family val="1"/>
        <charset val="204"/>
      </rPr>
      <t>ТСЖ</t>
    </r>
  </si>
  <si>
    <t>50:01:0050211:54</t>
  </si>
  <si>
    <r>
      <t>К.Маркса д.8 корп.1</t>
    </r>
    <r>
      <rPr>
        <b/>
        <sz val="12"/>
        <rFont val="Times New Roman"/>
        <family val="1"/>
        <charset val="204"/>
      </rPr>
      <t xml:space="preserve"> тсж</t>
    </r>
  </si>
  <si>
    <t>50:01:0050210:63</t>
  </si>
  <si>
    <r>
      <t>К.Маркса д.8 корп.2</t>
    </r>
    <r>
      <rPr>
        <b/>
        <sz val="12"/>
        <rFont val="Times New Roman"/>
        <family val="1"/>
        <charset val="204"/>
      </rPr>
      <t xml:space="preserve"> тсж</t>
    </r>
  </si>
  <si>
    <t xml:space="preserve">К.Маркса д.8 корп.3 </t>
  </si>
  <si>
    <t>50:01:0050210:69</t>
  </si>
  <si>
    <t>К.Маркса д.12 корп.3</t>
  </si>
  <si>
    <t>50:01:0050210:55</t>
  </si>
  <si>
    <t>Пролетарский пер. д. 15 корп.1</t>
  </si>
  <si>
    <t>50:01:0050210:52</t>
  </si>
  <si>
    <t>ИТОГО п.2.3.</t>
  </si>
  <si>
    <t>2.3.Многоэтажные дома без мусоропроводов, без лифтов, с ВДГО,без централизованного горячего водоснабжения (газовые колонки)</t>
  </si>
  <si>
    <t>Калинина д.24  на управлении с 01.08.2015                                     (4 урны,подмет. Ступеней - 24 м2)</t>
  </si>
  <si>
    <t>индивид. поквартирно</t>
  </si>
  <si>
    <t>металлопрофиль</t>
  </si>
  <si>
    <t>ИТОГО по п.2.3.</t>
  </si>
  <si>
    <t>2.4.Многоэтажные дома без мусоропроводов, без лифтов, с ВДГО ,без ГВСбез освещение мест общего пользования</t>
  </si>
  <si>
    <t>Ленина д.14 общ.</t>
  </si>
  <si>
    <t>50:01:0050211:67</t>
  </si>
  <si>
    <t>Ленина д.16 общ.</t>
  </si>
  <si>
    <t>50:01:0050211:63</t>
  </si>
  <si>
    <t>ИТОГО п.2.4.</t>
  </si>
  <si>
    <t>2.5.Двухэтажные дома, имеющие все виды благоустройства, без уборки лестничных клеток, с ВДГО ,без ОПУ</t>
  </si>
  <si>
    <t>Пер.Мира д.1</t>
  </si>
  <si>
    <t>50:01:0050211:58</t>
  </si>
  <si>
    <t>Пер.Мира д.3</t>
  </si>
  <si>
    <t>50:01:0050211:59</t>
  </si>
  <si>
    <t xml:space="preserve">Первомайская д.8 корп.2 </t>
  </si>
  <si>
    <t>50:01:0050211:52</t>
  </si>
  <si>
    <t xml:space="preserve">Первомайская д.8 корп.3 </t>
  </si>
  <si>
    <t>50:01:0050211:57</t>
  </si>
  <si>
    <r>
      <t xml:space="preserve">Первомайская д.8 корп.4 </t>
    </r>
    <r>
      <rPr>
        <b/>
        <sz val="12"/>
        <rFont val="Times New Roman"/>
        <family val="1"/>
        <charset val="204"/>
      </rPr>
      <t xml:space="preserve"> </t>
    </r>
  </si>
  <si>
    <t>120050:01:0050211:55</t>
  </si>
  <si>
    <t xml:space="preserve">Первомайская д.8 корп.5   </t>
  </si>
  <si>
    <t>50:01:0050211:56</t>
  </si>
  <si>
    <t>ИТОГО п.2.5.</t>
  </si>
  <si>
    <t>2.6.Двухэтажные дома, имеющие все виды благоустройства, без  уборки лестничных клеток, с ВДГО без ОПУ</t>
  </si>
  <si>
    <t>Первомайская д.6 корп.2 ( на переселение)</t>
  </si>
  <si>
    <t>50:01:0050211:64</t>
  </si>
  <si>
    <t>ИТОГО п.2.6.</t>
  </si>
  <si>
    <t>2.7.Многоэтажные дома дома, имеющие все виды благоустройства, без   ВДГО  с ИТП</t>
  </si>
  <si>
    <t>Приозёрная д.1</t>
  </si>
  <si>
    <t>изолир</t>
  </si>
  <si>
    <t>50:01:0050206</t>
  </si>
  <si>
    <t>4-х скатная металлочерепица</t>
  </si>
  <si>
    <t>Приозёрная д.2</t>
  </si>
  <si>
    <t>Приозёрная д.3</t>
  </si>
  <si>
    <t>Приозёрная д.4</t>
  </si>
  <si>
    <t>Приозёрная д.5</t>
  </si>
  <si>
    <t>Приозёрная д.6</t>
  </si>
  <si>
    <t>Приозёрная д.7</t>
  </si>
  <si>
    <t>Приозёрная д.8</t>
  </si>
  <si>
    <t>ИТОГО п.2.7.</t>
  </si>
  <si>
    <t>ВСЕГО по группе 2</t>
  </si>
  <si>
    <t>группа 3</t>
  </si>
  <si>
    <t>3.1.Многоэтажные дома имеющие все виды благоустройствабез лифтов и освещение мест общего пользования,без ВДГО,ВДПО</t>
  </si>
  <si>
    <t>К.Маркса д.16 корп.2 общ.</t>
  </si>
  <si>
    <t>50:01:0050210:54</t>
  </si>
  <si>
    <t>Пролетарский пер. д.26 общ.</t>
  </si>
  <si>
    <t>50:01:0050210:3779</t>
  </si>
  <si>
    <t>ИТОГО п. 3.1.</t>
  </si>
  <si>
    <t>3.2.Двухэтажные дома имеющие все виды благоустройства без освещения и уборки мест общего пользования,без ВДГО,ВДПО</t>
  </si>
  <si>
    <t>Пролетарский пер.19</t>
  </si>
  <si>
    <t>50:01:0050210:3792</t>
  </si>
  <si>
    <t>ИТОГО п.3.2.</t>
  </si>
  <si>
    <t>3.3.Двухэтажные дома имеющие все виды благоустройства без уборки лесничных клеток,без ВДГО</t>
  </si>
  <si>
    <r>
      <t xml:space="preserve">Пролетарский пер. д.20  </t>
    </r>
    <r>
      <rPr>
        <b/>
        <sz val="12"/>
        <rFont val="Times New Roman"/>
        <family val="1"/>
        <charset val="204"/>
      </rPr>
      <t>ТСЖ</t>
    </r>
  </si>
  <si>
    <t>50:01:0050210:51</t>
  </si>
  <si>
    <r>
      <t xml:space="preserve">Пролетарский пер.д.23 </t>
    </r>
    <r>
      <rPr>
        <b/>
        <sz val="12"/>
        <rFont val="Times New Roman"/>
        <family val="1"/>
        <charset val="204"/>
      </rPr>
      <t>(с марта 2015 переселён)</t>
    </r>
  </si>
  <si>
    <t>50:01:0050210:3293</t>
  </si>
  <si>
    <t>ИТОГО п.3.3.</t>
  </si>
  <si>
    <t>ВСЕГО по группе 3</t>
  </si>
  <si>
    <t>группа 4</t>
  </si>
  <si>
    <t>4.1.Многоэтажные  дома, имеющие не все виды благоустройства,  без централизованного горячего водоснабжения,с ВДГО</t>
  </si>
  <si>
    <t>Пролетарский пер.д.24</t>
  </si>
  <si>
    <t>50:01:0050210:3775</t>
  </si>
  <si>
    <t>ИТОГО п.4.1.</t>
  </si>
  <si>
    <t xml:space="preserve">группа 5 </t>
  </si>
  <si>
    <t>Двухэтажные дома, имеющие не все виды благоустройства, без уборки лестничных клеток, без централизованного горячего водоснабжения,без ВДГО, с элек. водонагревателем</t>
  </si>
  <si>
    <t>1.</t>
  </si>
  <si>
    <t>Пролетарский пер.д.18</t>
  </si>
  <si>
    <t>элект.</t>
  </si>
  <si>
    <t>50:01:0050210:3776</t>
  </si>
  <si>
    <t>ВСЕГО по группе 5</t>
  </si>
  <si>
    <t xml:space="preserve">  </t>
  </si>
  <si>
    <t>группа 6</t>
  </si>
  <si>
    <t>Дома 1-2 эт., имеющие не все виды благоустройства, без уборки лестничных клеток, без уборки придомовой территории,без централизованного горячего водоснабжения и газоснабжения</t>
  </si>
  <si>
    <t>лесенки</t>
  </si>
  <si>
    <t>Школьный пер.д.6</t>
  </si>
  <si>
    <t xml:space="preserve"> - </t>
  </si>
  <si>
    <t>сжиж.</t>
  </si>
  <si>
    <t>-</t>
  </si>
  <si>
    <t>50:01:0050244:63</t>
  </si>
  <si>
    <t xml:space="preserve">Пролетарский пер.д.22 </t>
  </si>
  <si>
    <t>50:01:0050210:3308</t>
  </si>
  <si>
    <t>ВСЕГО по группе 6</t>
  </si>
  <si>
    <t>группа 7</t>
  </si>
  <si>
    <t>Одноэтажные дома, имеющие не все виды благоустройства,  без централизованного холодного и горячего водоснабжения,  без канализации, без газоснабжения,с вывозом ЖБО</t>
  </si>
  <si>
    <t>Пролетарский пер.д.16 ТСЖ (на переселение)</t>
  </si>
  <si>
    <t>колонки</t>
  </si>
  <si>
    <t>50:01:0050210:61</t>
  </si>
  <si>
    <t>Шифер</t>
  </si>
  <si>
    <t>Пролетарский пер.д.17 ТСЖ( на переселение)</t>
  </si>
  <si>
    <t>50:01:0050210:64</t>
  </si>
  <si>
    <t>ВСЕГО по группе7</t>
  </si>
  <si>
    <t>группа 8</t>
  </si>
  <si>
    <t>Одноэтажные дома, неблагоустроенные, без уборки лестничных клеток и придомовой территории,без централизованного горячего водоснабжения, без центрального отопления,без канализации, без холодного водоснабжения, без газоснабжения, с ЖБО</t>
  </si>
  <si>
    <t xml:space="preserve">Кооперативная д.9 </t>
  </si>
  <si>
    <t>печн.</t>
  </si>
  <si>
    <t>50:01:0050220:192</t>
  </si>
  <si>
    <t>Первомайская д.121а тсж</t>
  </si>
  <si>
    <t>50:01:0050205:62</t>
  </si>
  <si>
    <t>ВСЕГО по группе 8</t>
  </si>
  <si>
    <t>группа 9</t>
  </si>
  <si>
    <t xml:space="preserve">Одноэтажные дома, неблагоустроенные, без уборки придомовой территории,без централизованного горячего водоснабжения, без центрального отопления,без канализации, без холодного водоснабжения, без газоснабжения, </t>
  </si>
  <si>
    <t>Соревнование д.2</t>
  </si>
  <si>
    <t>нет планов</t>
  </si>
  <si>
    <t xml:space="preserve">Вокзальная д.7 </t>
  </si>
  <si>
    <t>50:01:0050140:35</t>
  </si>
  <si>
    <t>ВСЕГО по группе 9</t>
  </si>
  <si>
    <t>группа 10</t>
  </si>
  <si>
    <t xml:space="preserve">Одноэтажные дома, неблагоустроенные, без уборки придомовой территории,без централизованного горячего водоснабжения, без центрального отопления,без канализации, без холодного водоснабжения, с газоснабжения, </t>
  </si>
  <si>
    <t>Ленина д.30</t>
  </si>
  <si>
    <t>АГВ</t>
  </si>
  <si>
    <t>Ленина д.31</t>
  </si>
  <si>
    <t>Ленина д.33</t>
  </si>
  <si>
    <t>Западная д.8</t>
  </si>
  <si>
    <t>Западная д.15</t>
  </si>
  <si>
    <t xml:space="preserve">Кооперативная д.7 </t>
  </si>
  <si>
    <t>50:01:0050220:191</t>
  </si>
  <si>
    <t>ВСЕГО по группе 10</t>
  </si>
  <si>
    <t xml:space="preserve"> дома, договоры управления по которым заключны по результатам открытого конкурса по отбору управляющей организаци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</si>
</sst>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#,##0.0"/>
    <numFmt numFmtId="165" formatCode="0.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31">
    <xf numFmtId="0" fontId="0" fillId="0" borderId="0" xfId="0"/>
    <xf numFmtId="0" fontId="2" fillId="0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0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right"/>
    </xf>
    <xf numFmtId="165" fontId="2" fillId="3" borderId="2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3" borderId="7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164" fontId="2" fillId="3" borderId="3" xfId="0" applyNumberFormat="1" applyFont="1" applyFill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3" borderId="2" xfId="0" applyFont="1" applyFill="1" applyBorder="1" applyAlignment="1">
      <alignment horizontal="right"/>
    </xf>
    <xf numFmtId="0" fontId="2" fillId="3" borderId="3" xfId="0" applyNumberFormat="1" applyFont="1" applyFill="1" applyBorder="1" applyAlignment="1"/>
    <xf numFmtId="0" fontId="2" fillId="3" borderId="3" xfId="0" applyFont="1" applyFill="1" applyBorder="1" applyAlignment="1">
      <alignment horizontal="right"/>
    </xf>
    <xf numFmtId="0" fontId="2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/>
    <xf numFmtId="166" fontId="2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3" borderId="1" xfId="0" applyFont="1" applyFill="1" applyBorder="1"/>
    <xf numFmtId="0" fontId="2" fillId="3" borderId="7" xfId="0" applyFont="1" applyFill="1" applyBorder="1"/>
    <xf numFmtId="0" fontId="2" fillId="3" borderId="0" xfId="0" applyFont="1" applyFill="1"/>
    <xf numFmtId="1" fontId="5" fillId="3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  <xf numFmtId="4" fontId="6" fillId="3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wrapText="1"/>
    </xf>
    <xf numFmtId="1" fontId="2" fillId="3" borderId="1" xfId="0" applyNumberFormat="1" applyFont="1" applyFill="1" applyBorder="1" applyAlignment="1"/>
    <xf numFmtId="0" fontId="2" fillId="3" borderId="2" xfId="0" applyFont="1" applyFill="1" applyBorder="1" applyAlignment="1"/>
    <xf numFmtId="16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/>
    <xf numFmtId="0" fontId="5" fillId="0" borderId="3" xfId="0" applyFont="1" applyFill="1" applyBorder="1" applyAlignment="1">
      <alignment horizontal="left" wrapText="1"/>
    </xf>
    <xf numFmtId="164" fontId="5" fillId="3" borderId="3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2" fontId="8" fillId="3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5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6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/>
    <xf numFmtId="0" fontId="8" fillId="0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2" fontId="6" fillId="3" borderId="1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9" fillId="3" borderId="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/>
    <xf numFmtId="0" fontId="9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5" fillId="3" borderId="0" xfId="0" applyFont="1" applyFill="1"/>
    <xf numFmtId="0" fontId="2" fillId="3" borderId="3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wrapText="1"/>
    </xf>
    <xf numFmtId="2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2" fillId="3" borderId="0" xfId="0" applyFont="1" applyFill="1" applyAlignment="1"/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0" borderId="15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18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 xr:uid="{00000000-0005-0000-0000-000001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F162"/>
  <sheetViews>
    <sheetView tabSelected="1" workbookViewId="0"/>
  </sheetViews>
  <sheetFormatPr defaultColWidth="4.140625" defaultRowHeight="15.75" x14ac:dyDescent="0.25"/>
  <cols>
    <col min="1" max="1" width="4.140625" style="1" customWidth="1"/>
    <col min="2" max="2" width="4.42578125" style="1" customWidth="1"/>
    <col min="3" max="3" width="57.140625" style="2" customWidth="1"/>
    <col min="4" max="4" width="7.5703125" style="3" hidden="1" customWidth="1"/>
    <col min="5" max="5" width="34.5703125" style="3" hidden="1" customWidth="1"/>
    <col min="6" max="6" width="9.28515625" style="4" customWidth="1"/>
    <col min="7" max="7" width="9.28515625" style="4" hidden="1" customWidth="1"/>
    <col min="8" max="8" width="14.5703125" style="4" hidden="1" customWidth="1"/>
    <col min="9" max="9" width="16.42578125" style="4" customWidth="1"/>
    <col min="10" max="10" width="15.140625" style="4" customWidth="1"/>
    <col min="11" max="11" width="15.85546875" style="4" customWidth="1"/>
    <col min="12" max="12" width="7.28515625" style="4" hidden="1" customWidth="1"/>
    <col min="13" max="13" width="8.42578125" style="4" customWidth="1"/>
    <col min="14" max="14" width="10.5703125" style="4" customWidth="1"/>
    <col min="15" max="15" width="10.140625" style="4" customWidth="1"/>
    <col min="16" max="16" width="9.28515625" style="4" hidden="1" customWidth="1"/>
    <col min="17" max="17" width="11.28515625" style="4" hidden="1" customWidth="1"/>
    <col min="18" max="18" width="9.140625" style="4" hidden="1" customWidth="1"/>
    <col min="19" max="19" width="18.7109375" style="4" hidden="1" customWidth="1"/>
    <col min="20" max="20" width="10.5703125" style="4" hidden="1" customWidth="1"/>
    <col min="21" max="31" width="8.85546875" style="4" customWidth="1"/>
    <col min="32" max="33" width="12" style="4" customWidth="1"/>
    <col min="34" max="34" width="11.5703125" style="4" customWidth="1"/>
    <col min="35" max="35" width="11.28515625" style="4" customWidth="1"/>
    <col min="36" max="39" width="11.28515625" style="4" hidden="1" customWidth="1"/>
    <col min="40" max="40" width="11.28515625" style="4" customWidth="1"/>
    <col min="41" max="41" width="11.28515625" style="4" hidden="1" customWidth="1"/>
    <col min="42" max="42" width="11.5703125" style="4" customWidth="1"/>
    <col min="43" max="43" width="11.28515625" style="4" hidden="1" customWidth="1"/>
    <col min="44" max="44" width="23" style="4" customWidth="1"/>
    <col min="45" max="45" width="12" style="4" customWidth="1"/>
    <col min="46" max="46" width="12" style="4" hidden="1" customWidth="1"/>
    <col min="47" max="47" width="14.140625" style="4" hidden="1" customWidth="1"/>
    <col min="48" max="48" width="11.28515625" style="4" hidden="1" customWidth="1"/>
    <col min="49" max="50" width="10.42578125" style="4" hidden="1" customWidth="1"/>
    <col min="51" max="51" width="11.85546875" style="4" hidden="1" customWidth="1"/>
    <col min="52" max="52" width="11.42578125" style="4" hidden="1" customWidth="1"/>
    <col min="53" max="53" width="8.28515625" style="4" hidden="1" customWidth="1"/>
    <col min="54" max="54" width="9.28515625" style="4" hidden="1" customWidth="1"/>
    <col min="55" max="55" width="14.5703125" style="4" hidden="1" customWidth="1"/>
    <col min="56" max="56" width="12.140625" style="4" customWidth="1"/>
    <col min="57" max="57" width="11.140625" style="4" customWidth="1"/>
    <col min="58" max="58" width="10.5703125" style="4" customWidth="1"/>
    <col min="59" max="257" width="9.140625" style="5" customWidth="1"/>
    <col min="258" max="16384" width="4.140625" style="5"/>
  </cols>
  <sheetData>
    <row r="3" spans="1:58" x14ac:dyDescent="0.25">
      <c r="C3" s="2" t="s">
        <v>0</v>
      </c>
    </row>
    <row r="4" spans="1:58" ht="18.75" x14ac:dyDescent="0.3">
      <c r="A4" s="229" t="s">
        <v>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</row>
    <row r="6" spans="1:58" s="7" customFormat="1" ht="15.75" customHeight="1" x14ac:dyDescent="0.25">
      <c r="A6" s="228" t="s">
        <v>2</v>
      </c>
      <c r="B6" s="228"/>
      <c r="C6" s="227" t="s">
        <v>3</v>
      </c>
      <c r="D6" s="227"/>
      <c r="E6" s="230" t="s">
        <v>4</v>
      </c>
      <c r="F6" s="219" t="s">
        <v>5</v>
      </c>
      <c r="G6" s="219" t="s">
        <v>6</v>
      </c>
      <c r="H6" s="219" t="s">
        <v>7</v>
      </c>
      <c r="I6" s="219" t="s">
        <v>8</v>
      </c>
      <c r="J6" s="219"/>
      <c r="K6" s="219"/>
      <c r="L6" s="6"/>
      <c r="M6" s="218" t="s">
        <v>9</v>
      </c>
      <c r="N6" s="218" t="s">
        <v>10</v>
      </c>
      <c r="O6" s="218" t="s">
        <v>11</v>
      </c>
      <c r="P6" s="218" t="s">
        <v>12</v>
      </c>
      <c r="Q6" s="218" t="s">
        <v>13</v>
      </c>
      <c r="R6" s="218" t="s">
        <v>14</v>
      </c>
      <c r="S6" s="218" t="s">
        <v>15</v>
      </c>
      <c r="T6" s="218" t="s">
        <v>16</v>
      </c>
      <c r="U6" s="219" t="s">
        <v>17</v>
      </c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 t="s">
        <v>18</v>
      </c>
      <c r="AG6" s="219"/>
      <c r="AH6" s="219"/>
      <c r="AI6" s="219"/>
      <c r="AJ6" s="219" t="s">
        <v>19</v>
      </c>
      <c r="AK6" s="219"/>
      <c r="AL6" s="219"/>
      <c r="AM6" s="6"/>
      <c r="AN6" s="218" t="s">
        <v>20</v>
      </c>
      <c r="AO6" s="218" t="s">
        <v>21</v>
      </c>
      <c r="AP6" s="219" t="s">
        <v>22</v>
      </c>
      <c r="AQ6" s="219" t="s">
        <v>23</v>
      </c>
      <c r="AR6" s="219" t="s">
        <v>24</v>
      </c>
      <c r="AS6" s="217" t="s">
        <v>25</v>
      </c>
      <c r="AT6" s="219" t="s">
        <v>26</v>
      </c>
      <c r="AU6" s="219" t="s">
        <v>27</v>
      </c>
      <c r="AV6" s="217" t="s">
        <v>28</v>
      </c>
      <c r="AW6" s="217"/>
      <c r="AX6" s="217"/>
      <c r="AY6" s="217"/>
      <c r="AZ6" s="217"/>
      <c r="BA6" s="218" t="s">
        <v>29</v>
      </c>
      <c r="BB6" s="218" t="s">
        <v>30</v>
      </c>
      <c r="BC6" s="219" t="s">
        <v>31</v>
      </c>
      <c r="BD6" s="218" t="s">
        <v>32</v>
      </c>
      <c r="BE6" s="219" t="s">
        <v>33</v>
      </c>
      <c r="BF6" s="219"/>
    </row>
    <row r="7" spans="1:58" s="7" customFormat="1" ht="136.5" x14ac:dyDescent="0.25">
      <c r="A7" s="228"/>
      <c r="B7" s="228"/>
      <c r="C7" s="227"/>
      <c r="D7" s="227"/>
      <c r="E7" s="230"/>
      <c r="F7" s="219"/>
      <c r="G7" s="219"/>
      <c r="H7" s="219"/>
      <c r="I7" s="8" t="s">
        <v>34</v>
      </c>
      <c r="J7" s="8" t="s">
        <v>35</v>
      </c>
      <c r="K7" s="9" t="s">
        <v>36</v>
      </c>
      <c r="L7" s="9" t="s">
        <v>37</v>
      </c>
      <c r="M7" s="218"/>
      <c r="N7" s="218"/>
      <c r="O7" s="218"/>
      <c r="P7" s="218"/>
      <c r="Q7" s="218"/>
      <c r="R7" s="218"/>
      <c r="S7" s="218"/>
      <c r="T7" s="218"/>
      <c r="U7" s="8" t="s">
        <v>38</v>
      </c>
      <c r="V7" s="8" t="s">
        <v>39</v>
      </c>
      <c r="W7" s="8" t="s">
        <v>40</v>
      </c>
      <c r="X7" s="8" t="s">
        <v>41</v>
      </c>
      <c r="Y7" s="8" t="s">
        <v>42</v>
      </c>
      <c r="Z7" s="8" t="s">
        <v>43</v>
      </c>
      <c r="AA7" s="8" t="s">
        <v>44</v>
      </c>
      <c r="AB7" s="8" t="s">
        <v>45</v>
      </c>
      <c r="AC7" s="8" t="s">
        <v>46</v>
      </c>
      <c r="AD7" s="8" t="s">
        <v>47</v>
      </c>
      <c r="AE7" s="8" t="s">
        <v>48</v>
      </c>
      <c r="AF7" s="8" t="s">
        <v>49</v>
      </c>
      <c r="AG7" s="8" t="s">
        <v>50</v>
      </c>
      <c r="AH7" s="8" t="s">
        <v>51</v>
      </c>
      <c r="AI7" s="8" t="s">
        <v>52</v>
      </c>
      <c r="AJ7" s="8" t="s">
        <v>53</v>
      </c>
      <c r="AK7" s="8" t="s">
        <v>42</v>
      </c>
      <c r="AL7" s="8" t="s">
        <v>41</v>
      </c>
      <c r="AM7" s="8" t="s">
        <v>54</v>
      </c>
      <c r="AN7" s="218"/>
      <c r="AO7" s="218"/>
      <c r="AP7" s="219"/>
      <c r="AQ7" s="219"/>
      <c r="AR7" s="219"/>
      <c r="AS7" s="217"/>
      <c r="AT7" s="219"/>
      <c r="AU7" s="219"/>
      <c r="AV7" s="8" t="s">
        <v>55</v>
      </c>
      <c r="AW7" s="8" t="s">
        <v>56</v>
      </c>
      <c r="AX7" s="8" t="s">
        <v>57</v>
      </c>
      <c r="AY7" s="8" t="s">
        <v>58</v>
      </c>
      <c r="AZ7" s="8" t="s">
        <v>36</v>
      </c>
      <c r="BA7" s="218"/>
      <c r="BB7" s="218"/>
      <c r="BC7" s="219"/>
      <c r="BD7" s="218"/>
      <c r="BE7" s="6" t="s">
        <v>59</v>
      </c>
      <c r="BF7" s="6" t="s">
        <v>60</v>
      </c>
    </row>
    <row r="8" spans="1:58" s="7" customFormat="1" x14ac:dyDescent="0.25">
      <c r="A8" s="10">
        <v>1</v>
      </c>
      <c r="B8" s="10">
        <v>2</v>
      </c>
      <c r="C8" s="11">
        <v>3</v>
      </c>
      <c r="D8" s="11"/>
      <c r="E8" s="12">
        <v>4</v>
      </c>
      <c r="F8" s="13">
        <v>5</v>
      </c>
      <c r="G8" s="13"/>
      <c r="H8" s="6">
        <v>6</v>
      </c>
      <c r="I8" s="6">
        <v>7</v>
      </c>
      <c r="J8" s="6">
        <v>8</v>
      </c>
      <c r="K8" s="9">
        <v>9</v>
      </c>
      <c r="L8" s="9"/>
      <c r="M8" s="6">
        <v>11</v>
      </c>
      <c r="N8" s="6">
        <v>12</v>
      </c>
      <c r="O8" s="6">
        <v>13</v>
      </c>
      <c r="P8" s="6">
        <v>14</v>
      </c>
      <c r="Q8" s="13">
        <v>15</v>
      </c>
      <c r="R8" s="6">
        <v>16</v>
      </c>
      <c r="S8" s="6">
        <v>17</v>
      </c>
      <c r="T8" s="6">
        <v>18</v>
      </c>
      <c r="U8" s="6">
        <v>19</v>
      </c>
      <c r="V8" s="6">
        <v>20</v>
      </c>
      <c r="W8" s="6">
        <v>21</v>
      </c>
      <c r="X8" s="6">
        <v>22</v>
      </c>
      <c r="Y8" s="6">
        <v>23</v>
      </c>
      <c r="Z8" s="6">
        <v>24</v>
      </c>
      <c r="AA8" s="6">
        <v>25</v>
      </c>
      <c r="AB8" s="6">
        <v>26</v>
      </c>
      <c r="AC8" s="6">
        <v>27</v>
      </c>
      <c r="AD8" s="6">
        <v>28</v>
      </c>
      <c r="AE8" s="6">
        <v>29</v>
      </c>
      <c r="AF8" s="13">
        <v>30</v>
      </c>
      <c r="AG8" s="13">
        <v>31</v>
      </c>
      <c r="AH8" s="13">
        <v>32</v>
      </c>
      <c r="AI8" s="13">
        <v>33</v>
      </c>
      <c r="AJ8" s="13">
        <v>34</v>
      </c>
      <c r="AK8" s="13">
        <v>35</v>
      </c>
      <c r="AL8" s="13">
        <v>36</v>
      </c>
      <c r="AM8" s="13"/>
      <c r="AN8" s="13">
        <v>37</v>
      </c>
      <c r="AO8" s="13">
        <v>38</v>
      </c>
      <c r="AP8" s="13">
        <v>39</v>
      </c>
      <c r="AQ8" s="13">
        <v>40</v>
      </c>
      <c r="AR8" s="13">
        <v>41</v>
      </c>
      <c r="AS8" s="13">
        <v>42</v>
      </c>
      <c r="AT8" s="13">
        <v>43</v>
      </c>
      <c r="AU8" s="13">
        <v>44</v>
      </c>
      <c r="AV8" s="6">
        <v>45</v>
      </c>
      <c r="AW8" s="6">
        <v>46</v>
      </c>
      <c r="AX8" s="6">
        <v>47</v>
      </c>
      <c r="AY8" s="6">
        <v>48</v>
      </c>
      <c r="AZ8" s="13">
        <v>49</v>
      </c>
      <c r="BA8" s="13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</row>
    <row r="9" spans="1:58" s="7" customFormat="1" x14ac:dyDescent="0.25">
      <c r="A9" s="10"/>
      <c r="B9" s="10"/>
      <c r="C9" s="11" t="s">
        <v>61</v>
      </c>
      <c r="D9" s="11"/>
      <c r="E9" s="12"/>
      <c r="F9" s="13"/>
      <c r="G9" s="13"/>
      <c r="H9" s="6"/>
      <c r="I9" s="6"/>
      <c r="J9" s="6"/>
      <c r="K9" s="9"/>
      <c r="L9" s="9"/>
      <c r="M9" s="6"/>
      <c r="N9" s="6"/>
      <c r="O9" s="6"/>
      <c r="P9" s="6"/>
      <c r="Q9" s="1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6"/>
      <c r="AW9" s="6"/>
      <c r="AX9" s="6"/>
      <c r="AY9" s="6"/>
      <c r="AZ9" s="13"/>
      <c r="BA9" s="13"/>
      <c r="BB9" s="6"/>
      <c r="BC9" s="6"/>
      <c r="BD9" s="6"/>
      <c r="BE9" s="6"/>
      <c r="BF9" s="6"/>
    </row>
    <row r="10" spans="1:58" x14ac:dyDescent="0.25">
      <c r="A10" s="14"/>
      <c r="B10" s="14"/>
      <c r="C10" s="15" t="s">
        <v>62</v>
      </c>
      <c r="D10" s="16"/>
      <c r="E10" s="16"/>
      <c r="F10" s="17"/>
      <c r="G10" s="17"/>
      <c r="H10" s="17"/>
      <c r="I10" s="18"/>
      <c r="J10" s="18"/>
      <c r="K10" s="18"/>
      <c r="L10" s="18"/>
      <c r="M10" s="17"/>
      <c r="N10" s="17"/>
      <c r="O10" s="17"/>
      <c r="P10" s="17"/>
      <c r="Q10" s="17"/>
      <c r="R10" s="17"/>
      <c r="S10" s="18"/>
      <c r="T10" s="19"/>
      <c r="U10" s="17"/>
      <c r="V10" s="18"/>
      <c r="W10" s="18"/>
      <c r="X10" s="17"/>
      <c r="Y10" s="17"/>
      <c r="Z10" s="17"/>
      <c r="AA10" s="17"/>
      <c r="AB10" s="17"/>
      <c r="AC10" s="17"/>
      <c r="AD10" s="18"/>
      <c r="AE10" s="18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8"/>
      <c r="AT10" s="18"/>
      <c r="AU10" s="18"/>
      <c r="AV10" s="18"/>
      <c r="AW10" s="18"/>
      <c r="AX10" s="18"/>
      <c r="AY10" s="18"/>
      <c r="AZ10" s="18"/>
      <c r="BA10" s="17"/>
      <c r="BB10" s="18"/>
      <c r="BC10" s="18"/>
      <c r="BD10" s="18"/>
      <c r="BE10" s="18"/>
      <c r="BF10" s="18"/>
    </row>
    <row r="11" spans="1:58" x14ac:dyDescent="0.25">
      <c r="A11" s="14">
        <v>1</v>
      </c>
      <c r="B11" s="14">
        <v>1</v>
      </c>
      <c r="C11" s="20" t="s">
        <v>63</v>
      </c>
      <c r="D11" s="16" t="s">
        <v>64</v>
      </c>
      <c r="E11" s="16" t="s">
        <v>65</v>
      </c>
      <c r="F11" s="17">
        <v>1988</v>
      </c>
      <c r="G11" s="17">
        <v>36</v>
      </c>
      <c r="H11" s="17">
        <f>2015-F11</f>
        <v>27</v>
      </c>
      <c r="I11" s="18">
        <v>2988.7</v>
      </c>
      <c r="J11" s="18">
        <v>294.8</v>
      </c>
      <c r="K11" s="18">
        <f>I11+J11</f>
        <v>3283.5</v>
      </c>
      <c r="L11" s="18">
        <v>3256.2</v>
      </c>
      <c r="M11" s="17">
        <v>9</v>
      </c>
      <c r="N11" s="17">
        <v>1</v>
      </c>
      <c r="O11" s="17">
        <v>68</v>
      </c>
      <c r="P11" s="17">
        <f>9+2</f>
        <v>11</v>
      </c>
      <c r="Q11" s="17" t="s">
        <v>66</v>
      </c>
      <c r="R11" s="17">
        <v>1</v>
      </c>
      <c r="S11" s="18">
        <v>430.3</v>
      </c>
      <c r="T11" s="19">
        <v>147</v>
      </c>
      <c r="U11" s="17" t="s">
        <v>67</v>
      </c>
      <c r="V11" s="18" t="s">
        <v>67</v>
      </c>
      <c r="W11" s="18" t="s">
        <v>68</v>
      </c>
      <c r="X11" s="17" t="s">
        <v>67</v>
      </c>
      <c r="Y11" s="17" t="s">
        <v>67</v>
      </c>
      <c r="Z11" s="17" t="s">
        <v>67</v>
      </c>
      <c r="AA11" s="17" t="s">
        <v>68</v>
      </c>
      <c r="AB11" s="17" t="s">
        <v>68</v>
      </c>
      <c r="AC11" s="17" t="s">
        <v>68</v>
      </c>
      <c r="AD11" s="18" t="s">
        <v>68</v>
      </c>
      <c r="AE11" s="18" t="s">
        <v>68</v>
      </c>
      <c r="AF11" s="17" t="s">
        <v>67</v>
      </c>
      <c r="AG11" s="17" t="s">
        <v>68</v>
      </c>
      <c r="AH11" s="17" t="s">
        <v>67</v>
      </c>
      <c r="AI11" s="17" t="s">
        <v>68</v>
      </c>
      <c r="AJ11" s="17" t="s">
        <v>68</v>
      </c>
      <c r="AK11" s="17" t="s">
        <v>68</v>
      </c>
      <c r="AL11" s="17" t="s">
        <v>68</v>
      </c>
      <c r="AM11" s="17" t="s">
        <v>68</v>
      </c>
      <c r="AN11" s="17" t="s">
        <v>69</v>
      </c>
      <c r="AO11" s="17" t="s">
        <v>70</v>
      </c>
      <c r="AP11" s="17" t="s">
        <v>67</v>
      </c>
      <c r="AQ11" s="17" t="s">
        <v>68</v>
      </c>
      <c r="AR11" s="17" t="s">
        <v>71</v>
      </c>
      <c r="AS11" s="18">
        <v>1288</v>
      </c>
      <c r="AT11" s="18">
        <v>512.1</v>
      </c>
      <c r="AU11" s="18">
        <f>AS11-AT11</f>
        <v>775.9</v>
      </c>
      <c r="AV11" s="18">
        <v>5.8</v>
      </c>
      <c r="AW11" s="18">
        <v>0</v>
      </c>
      <c r="AX11" s="18">
        <v>0</v>
      </c>
      <c r="AY11" s="18">
        <v>770.1</v>
      </c>
      <c r="AZ11" s="18">
        <f>SUM(AV11:AY11)</f>
        <v>775.9</v>
      </c>
      <c r="BA11" s="17" t="s">
        <v>68</v>
      </c>
      <c r="BB11" s="18">
        <v>1</v>
      </c>
      <c r="BC11" s="18">
        <v>512.1</v>
      </c>
      <c r="BD11" s="18">
        <v>512.1</v>
      </c>
      <c r="BE11" s="18" t="s">
        <v>72</v>
      </c>
      <c r="BF11" s="18">
        <v>533</v>
      </c>
    </row>
    <row r="12" spans="1:58" x14ac:dyDescent="0.25">
      <c r="A12" s="14" t="s">
        <v>73</v>
      </c>
      <c r="B12" s="14">
        <v>2</v>
      </c>
      <c r="C12" s="20" t="s">
        <v>74</v>
      </c>
      <c r="D12" s="16" t="s">
        <v>64</v>
      </c>
      <c r="E12" s="16" t="s">
        <v>65</v>
      </c>
      <c r="F12" s="17">
        <v>1987</v>
      </c>
      <c r="G12" s="17">
        <v>37.200000000000003</v>
      </c>
      <c r="H12" s="17">
        <f>2015-F12</f>
        <v>28</v>
      </c>
      <c r="I12" s="18">
        <v>3025.2</v>
      </c>
      <c r="J12" s="18">
        <v>237.3</v>
      </c>
      <c r="K12" s="18">
        <f>I12+J12</f>
        <v>3262.5</v>
      </c>
      <c r="L12" s="18">
        <v>3256.2</v>
      </c>
      <c r="M12" s="17">
        <v>9</v>
      </c>
      <c r="N12" s="17">
        <v>1</v>
      </c>
      <c r="O12" s="17">
        <v>70</v>
      </c>
      <c r="P12" s="17">
        <v>11</v>
      </c>
      <c r="Q12" s="17" t="s">
        <v>66</v>
      </c>
      <c r="R12" s="17">
        <v>1</v>
      </c>
      <c r="S12" s="18">
        <v>433.3</v>
      </c>
      <c r="T12" s="19">
        <v>147</v>
      </c>
      <c r="U12" s="17" t="s">
        <v>67</v>
      </c>
      <c r="V12" s="18" t="s">
        <v>67</v>
      </c>
      <c r="W12" s="18" t="s">
        <v>68</v>
      </c>
      <c r="X12" s="17" t="s">
        <v>67</v>
      </c>
      <c r="Y12" s="17" t="s">
        <v>67</v>
      </c>
      <c r="Z12" s="17" t="s">
        <v>67</v>
      </c>
      <c r="AA12" s="17" t="s">
        <v>68</v>
      </c>
      <c r="AB12" s="17" t="s">
        <v>68</v>
      </c>
      <c r="AC12" s="17" t="s">
        <v>68</v>
      </c>
      <c r="AD12" s="18" t="s">
        <v>68</v>
      </c>
      <c r="AE12" s="18" t="s">
        <v>67</v>
      </c>
      <c r="AF12" s="17" t="s">
        <v>67</v>
      </c>
      <c r="AG12" s="17" t="s">
        <v>68</v>
      </c>
      <c r="AH12" s="17" t="s">
        <v>67</v>
      </c>
      <c r="AI12" s="17" t="s">
        <v>68</v>
      </c>
      <c r="AJ12" s="17" t="s">
        <v>68</v>
      </c>
      <c r="AK12" s="17" t="s">
        <v>68</v>
      </c>
      <c r="AL12" s="17" t="s">
        <v>68</v>
      </c>
      <c r="AM12" s="17" t="s">
        <v>68</v>
      </c>
      <c r="AN12" s="17" t="s">
        <v>75</v>
      </c>
      <c r="AO12" s="17" t="s">
        <v>70</v>
      </c>
      <c r="AP12" s="17" t="s">
        <v>67</v>
      </c>
      <c r="AQ12" s="17" t="s">
        <v>68</v>
      </c>
      <c r="AR12" s="17" t="s">
        <v>76</v>
      </c>
      <c r="AS12" s="18">
        <v>1848</v>
      </c>
      <c r="AT12" s="18">
        <v>431.1</v>
      </c>
      <c r="AU12" s="18">
        <f>AS12-AT12</f>
        <v>1416.9</v>
      </c>
      <c r="AV12" s="18">
        <v>5.8</v>
      </c>
      <c r="AW12" s="18">
        <v>0</v>
      </c>
      <c r="AX12" s="18">
        <v>0</v>
      </c>
      <c r="AY12" s="18">
        <f>AU12-AV12</f>
        <v>1411.1000000000001</v>
      </c>
      <c r="AZ12" s="18">
        <f>SUM(AV12:AY12)</f>
        <v>1416.9</v>
      </c>
      <c r="BA12" s="17" t="s">
        <v>68</v>
      </c>
      <c r="BB12" s="18"/>
      <c r="BC12" s="18">
        <v>431.1</v>
      </c>
      <c r="BD12" s="18">
        <v>431.1</v>
      </c>
      <c r="BE12" s="18" t="s">
        <v>72</v>
      </c>
      <c r="BF12" s="18">
        <v>455</v>
      </c>
    </row>
    <row r="13" spans="1:58" x14ac:dyDescent="0.25">
      <c r="A13" s="21">
        <v>3</v>
      </c>
      <c r="B13" s="21">
        <v>3</v>
      </c>
      <c r="C13" s="22" t="s">
        <v>77</v>
      </c>
      <c r="D13" s="23" t="s">
        <v>64</v>
      </c>
      <c r="E13" s="23" t="s">
        <v>65</v>
      </c>
      <c r="F13" s="24">
        <v>1991</v>
      </c>
      <c r="G13" s="24">
        <v>37.799999999999997</v>
      </c>
      <c r="H13" s="24">
        <f>2015-F13</f>
        <v>24</v>
      </c>
      <c r="I13" s="25">
        <v>2838.4</v>
      </c>
      <c r="J13" s="25">
        <v>273.3</v>
      </c>
      <c r="K13" s="25">
        <f>I13+J13</f>
        <v>3111.7000000000003</v>
      </c>
      <c r="L13" s="25">
        <v>3120.4</v>
      </c>
      <c r="M13" s="24">
        <v>9</v>
      </c>
      <c r="N13" s="24">
        <v>1</v>
      </c>
      <c r="O13" s="24">
        <v>70</v>
      </c>
      <c r="P13" s="24">
        <v>11</v>
      </c>
      <c r="Q13" s="24" t="s">
        <v>66</v>
      </c>
      <c r="R13" s="24">
        <v>1</v>
      </c>
      <c r="S13" s="25">
        <v>425.3</v>
      </c>
      <c r="T13" s="26">
        <v>145</v>
      </c>
      <c r="U13" s="24" t="s">
        <v>67</v>
      </c>
      <c r="V13" s="25" t="s">
        <v>67</v>
      </c>
      <c r="W13" s="25" t="s">
        <v>68</v>
      </c>
      <c r="X13" s="24" t="s">
        <v>67</v>
      </c>
      <c r="Y13" s="24" t="s">
        <v>67</v>
      </c>
      <c r="Z13" s="24" t="s">
        <v>67</v>
      </c>
      <c r="AA13" s="24" t="s">
        <v>68</v>
      </c>
      <c r="AB13" s="24" t="s">
        <v>68</v>
      </c>
      <c r="AC13" s="24" t="s">
        <v>68</v>
      </c>
      <c r="AD13" s="25" t="s">
        <v>68</v>
      </c>
      <c r="AE13" s="25" t="s">
        <v>67</v>
      </c>
      <c r="AF13" s="24" t="s">
        <v>67</v>
      </c>
      <c r="AG13" s="24" t="s">
        <v>68</v>
      </c>
      <c r="AH13" s="24" t="s">
        <v>67</v>
      </c>
      <c r="AI13" s="24" t="s">
        <v>68</v>
      </c>
      <c r="AJ13" s="24" t="s">
        <v>68</v>
      </c>
      <c r="AK13" s="24" t="s">
        <v>68</v>
      </c>
      <c r="AL13" s="24" t="s">
        <v>68</v>
      </c>
      <c r="AM13" s="24" t="s">
        <v>68</v>
      </c>
      <c r="AN13" s="24" t="s">
        <v>75</v>
      </c>
      <c r="AO13" s="24" t="s">
        <v>70</v>
      </c>
      <c r="AP13" s="24" t="s">
        <v>67</v>
      </c>
      <c r="AQ13" s="24" t="s">
        <v>68</v>
      </c>
      <c r="AR13" s="17" t="s">
        <v>78</v>
      </c>
      <c r="AS13" s="25">
        <v>1970</v>
      </c>
      <c r="AT13" s="25">
        <v>591</v>
      </c>
      <c r="AU13" s="25">
        <f>AS13-AT13</f>
        <v>1379</v>
      </c>
      <c r="AV13" s="25">
        <v>5.8</v>
      </c>
      <c r="AW13" s="25">
        <v>0</v>
      </c>
      <c r="AX13" s="25">
        <v>100</v>
      </c>
      <c r="AY13" s="25">
        <v>1273.2</v>
      </c>
      <c r="AZ13" s="25">
        <f>SUM(AV13:AY13)</f>
        <v>1379</v>
      </c>
      <c r="BA13" s="24" t="s">
        <v>68</v>
      </c>
      <c r="BB13" s="25"/>
      <c r="BC13" s="25">
        <v>591</v>
      </c>
      <c r="BD13" s="25">
        <v>591</v>
      </c>
      <c r="BE13" s="25" t="s">
        <v>72</v>
      </c>
      <c r="BF13" s="25">
        <v>591</v>
      </c>
    </row>
    <row r="14" spans="1:58" hidden="1" x14ac:dyDescent="0.25">
      <c r="A14" s="14"/>
      <c r="B14" s="21"/>
      <c r="C14" s="27" t="s">
        <v>79</v>
      </c>
      <c r="D14" s="28"/>
      <c r="E14" s="28"/>
      <c r="F14" s="29"/>
      <c r="G14" s="29"/>
      <c r="H14" s="29"/>
      <c r="I14" s="30">
        <f>I11+I12+I13</f>
        <v>8852.2999999999993</v>
      </c>
      <c r="J14" s="30">
        <f t="shared" ref="J14:O14" si="0">J11+J12+J13</f>
        <v>805.40000000000009</v>
      </c>
      <c r="K14" s="30">
        <f t="shared" si="0"/>
        <v>9657.7000000000007</v>
      </c>
      <c r="L14" s="30">
        <f>SUM(L11:L13)</f>
        <v>9632.7999999999993</v>
      </c>
      <c r="M14" s="30">
        <f t="shared" si="0"/>
        <v>27</v>
      </c>
      <c r="N14" s="30">
        <f t="shared" si="0"/>
        <v>3</v>
      </c>
      <c r="O14" s="30">
        <f t="shared" si="0"/>
        <v>208</v>
      </c>
      <c r="P14" s="29"/>
      <c r="Q14" s="29"/>
      <c r="R14" s="30">
        <f>R11+R12+R13</f>
        <v>3</v>
      </c>
      <c r="S14" s="30">
        <f>S11+S12+S13</f>
        <v>1288.9000000000001</v>
      </c>
      <c r="T14" s="30">
        <f>T11+T12+T13</f>
        <v>439</v>
      </c>
      <c r="U14" s="31"/>
      <c r="V14" s="32"/>
      <c r="W14" s="32"/>
      <c r="X14" s="31"/>
      <c r="Y14" s="31"/>
      <c r="Z14" s="31"/>
      <c r="AA14" s="31"/>
      <c r="AB14" s="31"/>
      <c r="AC14" s="31"/>
      <c r="AD14" s="32"/>
      <c r="AE14" s="32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0">
        <f t="shared" ref="AS14:AZ14" si="1">AS11+AS12+AS13</f>
        <v>5106</v>
      </c>
      <c r="AT14" s="30">
        <f t="shared" si="1"/>
        <v>1534.2</v>
      </c>
      <c r="AU14" s="30">
        <f t="shared" si="1"/>
        <v>3571.8</v>
      </c>
      <c r="AV14" s="30">
        <f t="shared" si="1"/>
        <v>17.399999999999999</v>
      </c>
      <c r="AW14" s="30">
        <f t="shared" si="1"/>
        <v>0</v>
      </c>
      <c r="AX14" s="30">
        <f t="shared" si="1"/>
        <v>100</v>
      </c>
      <c r="AY14" s="30">
        <f t="shared" si="1"/>
        <v>3454.4000000000005</v>
      </c>
      <c r="AZ14" s="30">
        <f t="shared" si="1"/>
        <v>3571.8</v>
      </c>
      <c r="BA14" s="29"/>
      <c r="BB14" s="30">
        <f>BB11+BB12+BB13</f>
        <v>1</v>
      </c>
      <c r="BC14" s="30">
        <f>BC11+BC12+BC13</f>
        <v>1534.2</v>
      </c>
      <c r="BD14" s="30">
        <f>BD11+BD12+BD13</f>
        <v>1534.2</v>
      </c>
      <c r="BE14" s="30"/>
      <c r="BF14" s="30">
        <f>BF11+BF12+BF13</f>
        <v>1579</v>
      </c>
    </row>
    <row r="15" spans="1:58" ht="16.5" hidden="1" thickBot="1" x14ac:dyDescent="0.3">
      <c r="A15" s="33"/>
      <c r="B15" s="34"/>
      <c r="C15" s="35" t="s">
        <v>80</v>
      </c>
      <c r="D15" s="36"/>
      <c r="E15" s="36"/>
      <c r="F15" s="37"/>
      <c r="G15" s="37"/>
      <c r="H15" s="37"/>
      <c r="I15" s="38">
        <f>I14</f>
        <v>8852.2999999999993</v>
      </c>
      <c r="J15" s="38">
        <f t="shared" ref="J15:T15" si="2">J14</f>
        <v>805.40000000000009</v>
      </c>
      <c r="K15" s="38">
        <f t="shared" si="2"/>
        <v>9657.7000000000007</v>
      </c>
      <c r="L15" s="38">
        <f>SUM(L14)</f>
        <v>9632.7999999999993</v>
      </c>
      <c r="M15" s="38">
        <f t="shared" si="2"/>
        <v>27</v>
      </c>
      <c r="N15" s="38">
        <f t="shared" si="2"/>
        <v>3</v>
      </c>
      <c r="O15" s="38">
        <f t="shared" si="2"/>
        <v>208</v>
      </c>
      <c r="P15" s="38">
        <f t="shared" si="2"/>
        <v>0</v>
      </c>
      <c r="Q15" s="38">
        <f t="shared" si="2"/>
        <v>0</v>
      </c>
      <c r="R15" s="38">
        <f t="shared" si="2"/>
        <v>3</v>
      </c>
      <c r="S15" s="38">
        <f t="shared" si="2"/>
        <v>1288.9000000000001</v>
      </c>
      <c r="T15" s="38">
        <f t="shared" si="2"/>
        <v>439</v>
      </c>
      <c r="U15" s="39"/>
      <c r="V15" s="38"/>
      <c r="W15" s="38"/>
      <c r="X15" s="39"/>
      <c r="Y15" s="39"/>
      <c r="Z15" s="39"/>
      <c r="AA15" s="39"/>
      <c r="AB15" s="39"/>
      <c r="AC15" s="39"/>
      <c r="AD15" s="38"/>
      <c r="AE15" s="3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8">
        <f t="shared" ref="AS15:AZ15" si="3">AS14</f>
        <v>5106</v>
      </c>
      <c r="AT15" s="38">
        <f t="shared" si="3"/>
        <v>1534.2</v>
      </c>
      <c r="AU15" s="38">
        <f t="shared" si="3"/>
        <v>3571.8</v>
      </c>
      <c r="AV15" s="38">
        <f t="shared" si="3"/>
        <v>17.399999999999999</v>
      </c>
      <c r="AW15" s="38">
        <f t="shared" si="3"/>
        <v>0</v>
      </c>
      <c r="AX15" s="38">
        <f t="shared" si="3"/>
        <v>100</v>
      </c>
      <c r="AY15" s="38">
        <f t="shared" si="3"/>
        <v>3454.4000000000005</v>
      </c>
      <c r="AZ15" s="38">
        <f t="shared" si="3"/>
        <v>3571.8</v>
      </c>
      <c r="BA15" s="39"/>
      <c r="BB15" s="38">
        <f>BB14</f>
        <v>1</v>
      </c>
      <c r="BC15" s="38">
        <f>BC14</f>
        <v>1534.2</v>
      </c>
      <c r="BD15" s="38">
        <f>BD14</f>
        <v>1534.2</v>
      </c>
      <c r="BE15" s="38"/>
      <c r="BF15" s="38">
        <f>BF14</f>
        <v>1579</v>
      </c>
    </row>
    <row r="16" spans="1:58" x14ac:dyDescent="0.25">
      <c r="A16" s="40"/>
      <c r="B16" s="40"/>
      <c r="C16" s="12" t="s">
        <v>81</v>
      </c>
      <c r="D16" s="41"/>
      <c r="E16" s="41"/>
      <c r="F16" s="42"/>
      <c r="G16" s="42"/>
      <c r="H16" s="42"/>
      <c r="I16" s="43"/>
      <c r="J16" s="43"/>
      <c r="K16" s="43"/>
      <c r="L16" s="43"/>
      <c r="M16" s="42"/>
      <c r="N16" s="42"/>
      <c r="O16" s="42"/>
      <c r="P16" s="42"/>
      <c r="Q16" s="42"/>
      <c r="R16" s="42"/>
      <c r="S16" s="43"/>
      <c r="T16" s="44"/>
      <c r="U16" s="42"/>
      <c r="V16" s="43"/>
      <c r="W16" s="43"/>
      <c r="X16" s="42"/>
      <c r="Y16" s="42"/>
      <c r="Z16" s="42"/>
      <c r="AA16" s="42"/>
      <c r="AB16" s="42"/>
      <c r="AC16" s="42"/>
      <c r="AD16" s="43"/>
      <c r="AE16" s="43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3"/>
      <c r="AT16" s="43"/>
      <c r="AU16" s="43"/>
      <c r="AV16" s="43"/>
      <c r="AW16" s="43"/>
      <c r="AX16" s="43"/>
      <c r="AY16" s="43"/>
      <c r="AZ16" s="43"/>
      <c r="BA16" s="42"/>
      <c r="BB16" s="43"/>
      <c r="BC16" s="43"/>
      <c r="BD16" s="43"/>
      <c r="BE16" s="43"/>
      <c r="BF16" s="43"/>
    </row>
    <row r="17" spans="1:58" ht="31.5" x14ac:dyDescent="0.25">
      <c r="A17" s="14"/>
      <c r="B17" s="14"/>
      <c r="C17" s="15" t="s">
        <v>82</v>
      </c>
      <c r="D17" s="16"/>
      <c r="E17" s="16"/>
      <c r="F17" s="17"/>
      <c r="G17" s="17"/>
      <c r="H17" s="17"/>
      <c r="I17" s="18"/>
      <c r="J17" s="18"/>
      <c r="K17" s="18"/>
      <c r="L17" s="18"/>
      <c r="M17" s="17"/>
      <c r="N17" s="17"/>
      <c r="O17" s="17"/>
      <c r="P17" s="17"/>
      <c r="Q17" s="17"/>
      <c r="R17" s="17"/>
      <c r="S17" s="18"/>
      <c r="T17" s="19"/>
      <c r="U17" s="17"/>
      <c r="V17" s="18"/>
      <c r="W17" s="18"/>
      <c r="X17" s="17"/>
      <c r="Y17" s="17"/>
      <c r="Z17" s="17"/>
      <c r="AA17" s="17"/>
      <c r="AB17" s="17"/>
      <c r="AC17" s="17"/>
      <c r="AD17" s="18"/>
      <c r="AE17" s="18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8"/>
      <c r="AT17" s="18"/>
      <c r="AU17" s="18"/>
      <c r="AV17" s="18"/>
      <c r="AW17" s="18"/>
      <c r="AX17" s="18"/>
      <c r="AY17" s="18"/>
      <c r="AZ17" s="18"/>
      <c r="BA17" s="17"/>
      <c r="BB17" s="18"/>
      <c r="BC17" s="18"/>
      <c r="BD17" s="18"/>
      <c r="BE17" s="18"/>
      <c r="BF17" s="18"/>
    </row>
    <row r="18" spans="1:58" x14ac:dyDescent="0.25">
      <c r="A18" s="14">
        <v>4</v>
      </c>
      <c r="B18" s="14">
        <v>1</v>
      </c>
      <c r="C18" s="45" t="s">
        <v>83</v>
      </c>
      <c r="D18" s="16" t="s">
        <v>64</v>
      </c>
      <c r="E18" s="16" t="s">
        <v>65</v>
      </c>
      <c r="F18" s="17">
        <v>1956</v>
      </c>
      <c r="G18" s="17">
        <v>41</v>
      </c>
      <c r="H18" s="17">
        <f>2015-F18</f>
        <v>59</v>
      </c>
      <c r="I18" s="18">
        <v>1472.4</v>
      </c>
      <c r="J18" s="18">
        <v>0</v>
      </c>
      <c r="K18" s="18">
        <f>I18+J18</f>
        <v>1472.4</v>
      </c>
      <c r="L18" s="18">
        <v>1481.3</v>
      </c>
      <c r="M18" s="17">
        <v>3</v>
      </c>
      <c r="N18" s="17">
        <v>3</v>
      </c>
      <c r="O18" s="17">
        <v>27</v>
      </c>
      <c r="P18" s="17">
        <f>9+3</f>
        <v>12</v>
      </c>
      <c r="Q18" s="17" t="s">
        <v>66</v>
      </c>
      <c r="R18" s="17">
        <v>1</v>
      </c>
      <c r="S18" s="46">
        <v>147.1</v>
      </c>
      <c r="T18" s="19">
        <v>75</v>
      </c>
      <c r="U18" s="17" t="s">
        <v>67</v>
      </c>
      <c r="V18" s="18" t="s">
        <v>67</v>
      </c>
      <c r="W18" s="18" t="s">
        <v>68</v>
      </c>
      <c r="X18" s="17" t="s">
        <v>67</v>
      </c>
      <c r="Y18" s="17" t="s">
        <v>67</v>
      </c>
      <c r="Z18" s="17" t="s">
        <v>67</v>
      </c>
      <c r="AA18" s="17" t="s">
        <v>68</v>
      </c>
      <c r="AB18" s="17" t="s">
        <v>68</v>
      </c>
      <c r="AC18" s="17" t="s">
        <v>68</v>
      </c>
      <c r="AD18" s="18" t="s">
        <v>68</v>
      </c>
      <c r="AE18" s="18" t="s">
        <v>68</v>
      </c>
      <c r="AF18" s="17" t="s">
        <v>67</v>
      </c>
      <c r="AG18" s="17" t="s">
        <v>68</v>
      </c>
      <c r="AH18" s="17" t="s">
        <v>67</v>
      </c>
      <c r="AI18" s="17" t="s">
        <v>68</v>
      </c>
      <c r="AJ18" s="17" t="s">
        <v>68</v>
      </c>
      <c r="AK18" s="17" t="s">
        <v>68</v>
      </c>
      <c r="AL18" s="17" t="s">
        <v>68</v>
      </c>
      <c r="AM18" s="24" t="s">
        <v>68</v>
      </c>
      <c r="AN18" s="17" t="s">
        <v>69</v>
      </c>
      <c r="AO18" s="17" t="s">
        <v>70</v>
      </c>
      <c r="AP18" s="17" t="s">
        <v>68</v>
      </c>
      <c r="AQ18" s="17" t="s">
        <v>68</v>
      </c>
      <c r="AR18" s="17" t="s">
        <v>84</v>
      </c>
      <c r="AS18" s="42">
        <v>1680</v>
      </c>
      <c r="AT18" s="42">
        <v>767.7</v>
      </c>
      <c r="AU18" s="18">
        <f>AS18-AT18</f>
        <v>912.3</v>
      </c>
      <c r="AV18" s="47">
        <v>460</v>
      </c>
      <c r="AW18" s="48"/>
      <c r="AX18" s="49">
        <v>389</v>
      </c>
      <c r="AY18" s="18">
        <v>63.299999999999955</v>
      </c>
      <c r="AZ18" s="18">
        <f>AV18+AW18+AX18+AY18</f>
        <v>912.3</v>
      </c>
      <c r="BA18" s="17"/>
      <c r="BB18" s="18"/>
      <c r="BC18" s="18">
        <v>767.2</v>
      </c>
      <c r="BD18" s="18">
        <v>767.2</v>
      </c>
      <c r="BE18" s="18" t="s">
        <v>85</v>
      </c>
      <c r="BF18" s="18">
        <v>1005</v>
      </c>
    </row>
    <row r="19" spans="1:58" x14ac:dyDescent="0.25">
      <c r="A19" s="14">
        <v>5</v>
      </c>
      <c r="B19" s="14">
        <v>2</v>
      </c>
      <c r="C19" s="45" t="s">
        <v>86</v>
      </c>
      <c r="D19" s="16" t="s">
        <v>64</v>
      </c>
      <c r="E19" s="16" t="s">
        <v>65</v>
      </c>
      <c r="F19" s="17">
        <v>1958</v>
      </c>
      <c r="G19" s="17">
        <v>41</v>
      </c>
      <c r="H19" s="17">
        <f t="shared" ref="H19:H62" si="4">2015-F19</f>
        <v>57</v>
      </c>
      <c r="I19" s="18">
        <v>1585.9</v>
      </c>
      <c r="J19" s="18">
        <v>0</v>
      </c>
      <c r="K19" s="18">
        <f t="shared" ref="K19:K26" si="5">I19+J19</f>
        <v>1585.9</v>
      </c>
      <c r="L19" s="18">
        <v>1585.9</v>
      </c>
      <c r="M19" s="17">
        <v>3</v>
      </c>
      <c r="N19" s="17">
        <v>3</v>
      </c>
      <c r="O19" s="17">
        <v>30</v>
      </c>
      <c r="P19" s="17">
        <f>9+3</f>
        <v>12</v>
      </c>
      <c r="Q19" s="17" t="s">
        <v>66</v>
      </c>
      <c r="R19" s="17">
        <v>1</v>
      </c>
      <c r="S19" s="50">
        <v>146.1</v>
      </c>
      <c r="T19" s="19">
        <v>53</v>
      </c>
      <c r="U19" s="17" t="s">
        <v>67</v>
      </c>
      <c r="V19" s="18" t="s">
        <v>67</v>
      </c>
      <c r="W19" s="18" t="s">
        <v>68</v>
      </c>
      <c r="X19" s="17" t="s">
        <v>67</v>
      </c>
      <c r="Y19" s="17" t="s">
        <v>67</v>
      </c>
      <c r="Z19" s="17" t="s">
        <v>67</v>
      </c>
      <c r="AA19" s="17" t="s">
        <v>68</v>
      </c>
      <c r="AB19" s="17" t="s">
        <v>68</v>
      </c>
      <c r="AC19" s="17" t="s">
        <v>68</v>
      </c>
      <c r="AD19" s="18" t="s">
        <v>68</v>
      </c>
      <c r="AE19" s="18" t="s">
        <v>67</v>
      </c>
      <c r="AF19" s="17" t="s">
        <v>67</v>
      </c>
      <c r="AG19" s="17" t="s">
        <v>68</v>
      </c>
      <c r="AH19" s="17" t="s">
        <v>67</v>
      </c>
      <c r="AI19" s="17" t="s">
        <v>68</v>
      </c>
      <c r="AJ19" s="17" t="s">
        <v>68</v>
      </c>
      <c r="AK19" s="17" t="s">
        <v>68</v>
      </c>
      <c r="AL19" s="17" t="s">
        <v>68</v>
      </c>
      <c r="AM19" s="24" t="s">
        <v>68</v>
      </c>
      <c r="AN19" s="17" t="s">
        <v>75</v>
      </c>
      <c r="AO19" s="17" t="s">
        <v>70</v>
      </c>
      <c r="AP19" s="17" t="s">
        <v>68</v>
      </c>
      <c r="AQ19" s="17" t="s">
        <v>68</v>
      </c>
      <c r="AR19" s="17" t="s">
        <v>87</v>
      </c>
      <c r="AS19" s="42">
        <v>2015</v>
      </c>
      <c r="AT19" s="42">
        <v>751.5</v>
      </c>
      <c r="AU19" s="18">
        <f t="shared" ref="AU19:AU62" si="6">AS19-AT19</f>
        <v>1263.5</v>
      </c>
      <c r="AV19" s="47">
        <v>48.5</v>
      </c>
      <c r="AW19" s="47"/>
      <c r="AX19" s="49">
        <v>372</v>
      </c>
      <c r="AY19" s="18">
        <v>843</v>
      </c>
      <c r="AZ19" s="18">
        <f t="shared" ref="AZ19:AZ62" si="7">AV19+AW19+AX19+AY19</f>
        <v>1263.5</v>
      </c>
      <c r="BA19" s="17"/>
      <c r="BB19" s="18"/>
      <c r="BC19" s="18">
        <v>751.5</v>
      </c>
      <c r="BD19" s="18">
        <v>751.5</v>
      </c>
      <c r="BE19" s="18" t="s">
        <v>85</v>
      </c>
      <c r="BF19" s="18">
        <v>988</v>
      </c>
    </row>
    <row r="20" spans="1:58" x14ac:dyDescent="0.25">
      <c r="A20" s="14">
        <v>6</v>
      </c>
      <c r="B20" s="14">
        <v>3</v>
      </c>
      <c r="C20" s="45" t="s">
        <v>88</v>
      </c>
      <c r="D20" s="16" t="s">
        <v>64</v>
      </c>
      <c r="E20" s="16" t="s">
        <v>65</v>
      </c>
      <c r="F20" s="17">
        <v>1957</v>
      </c>
      <c r="G20" s="17">
        <v>41</v>
      </c>
      <c r="H20" s="17">
        <f t="shared" si="4"/>
        <v>58</v>
      </c>
      <c r="I20" s="18">
        <v>1490.8</v>
      </c>
      <c r="J20" s="18">
        <v>0</v>
      </c>
      <c r="K20" s="18">
        <f t="shared" si="5"/>
        <v>1490.8</v>
      </c>
      <c r="L20" s="18">
        <v>1490.8</v>
      </c>
      <c r="M20" s="17">
        <v>3</v>
      </c>
      <c r="N20" s="17">
        <v>3</v>
      </c>
      <c r="O20" s="17">
        <v>27</v>
      </c>
      <c r="P20" s="17">
        <f>9+3</f>
        <v>12</v>
      </c>
      <c r="Q20" s="17" t="s">
        <v>66</v>
      </c>
      <c r="R20" s="17">
        <v>1</v>
      </c>
      <c r="S20" s="50">
        <v>146</v>
      </c>
      <c r="T20" s="19">
        <v>73</v>
      </c>
      <c r="U20" s="17" t="s">
        <v>67</v>
      </c>
      <c r="V20" s="18" t="s">
        <v>67</v>
      </c>
      <c r="W20" s="18" t="s">
        <v>68</v>
      </c>
      <c r="X20" s="17" t="s">
        <v>67</v>
      </c>
      <c r="Y20" s="17" t="s">
        <v>67</v>
      </c>
      <c r="Z20" s="17" t="s">
        <v>67</v>
      </c>
      <c r="AA20" s="17" t="s">
        <v>68</v>
      </c>
      <c r="AB20" s="17" t="s">
        <v>68</v>
      </c>
      <c r="AC20" s="17" t="s">
        <v>68</v>
      </c>
      <c r="AD20" s="18" t="s">
        <v>68</v>
      </c>
      <c r="AE20" s="18" t="s">
        <v>68</v>
      </c>
      <c r="AF20" s="17" t="s">
        <v>67</v>
      </c>
      <c r="AG20" s="17" t="s">
        <v>68</v>
      </c>
      <c r="AH20" s="17" t="s">
        <v>67</v>
      </c>
      <c r="AI20" s="17" t="s">
        <v>68</v>
      </c>
      <c r="AJ20" s="17" t="s">
        <v>68</v>
      </c>
      <c r="AK20" s="17" t="s">
        <v>68</v>
      </c>
      <c r="AL20" s="17" t="s">
        <v>68</v>
      </c>
      <c r="AM20" s="24" t="s">
        <v>68</v>
      </c>
      <c r="AN20" s="17" t="s">
        <v>69</v>
      </c>
      <c r="AO20" s="17" t="s">
        <v>70</v>
      </c>
      <c r="AP20" s="17" t="s">
        <v>68</v>
      </c>
      <c r="AQ20" s="17" t="s">
        <v>68</v>
      </c>
      <c r="AR20" s="17" t="s">
        <v>89</v>
      </c>
      <c r="AS20" s="42">
        <v>2530</v>
      </c>
      <c r="AT20" s="42">
        <v>765.2</v>
      </c>
      <c r="AU20" s="18">
        <f t="shared" si="6"/>
        <v>1764.8</v>
      </c>
      <c r="AV20" s="47">
        <v>48.5</v>
      </c>
      <c r="AW20" s="47"/>
      <c r="AX20" s="49">
        <v>360</v>
      </c>
      <c r="AY20" s="18">
        <v>1356.3</v>
      </c>
      <c r="AZ20" s="18">
        <f t="shared" si="7"/>
        <v>1764.8</v>
      </c>
      <c r="BA20" s="17"/>
      <c r="BB20" s="18"/>
      <c r="BC20" s="18">
        <v>762.5</v>
      </c>
      <c r="BD20" s="18">
        <v>762.5</v>
      </c>
      <c r="BE20" s="18" t="s">
        <v>85</v>
      </c>
      <c r="BF20" s="18">
        <v>1015</v>
      </c>
    </row>
    <row r="21" spans="1:58" x14ac:dyDescent="0.25">
      <c r="A21" s="14">
        <v>7</v>
      </c>
      <c r="B21" s="14">
        <v>4</v>
      </c>
      <c r="C21" s="45" t="s">
        <v>90</v>
      </c>
      <c r="D21" s="16" t="s">
        <v>64</v>
      </c>
      <c r="E21" s="16" t="s">
        <v>65</v>
      </c>
      <c r="F21" s="17">
        <v>1958</v>
      </c>
      <c r="G21" s="17">
        <v>42</v>
      </c>
      <c r="H21" s="17">
        <f t="shared" si="4"/>
        <v>57</v>
      </c>
      <c r="I21" s="18">
        <v>875.4</v>
      </c>
      <c r="J21" s="18">
        <v>0</v>
      </c>
      <c r="K21" s="18">
        <f t="shared" si="5"/>
        <v>875.4</v>
      </c>
      <c r="L21" s="18">
        <v>875.4</v>
      </c>
      <c r="M21" s="17">
        <v>3</v>
      </c>
      <c r="N21" s="17">
        <v>2</v>
      </c>
      <c r="O21" s="17">
        <v>18</v>
      </c>
      <c r="P21" s="17">
        <f>6+2</f>
        <v>8</v>
      </c>
      <c r="Q21" s="17" t="s">
        <v>66</v>
      </c>
      <c r="R21" s="17">
        <v>1</v>
      </c>
      <c r="S21" s="50">
        <v>82.2</v>
      </c>
      <c r="T21" s="19">
        <v>40</v>
      </c>
      <c r="U21" s="17" t="s">
        <v>67</v>
      </c>
      <c r="V21" s="18" t="s">
        <v>67</v>
      </c>
      <c r="W21" s="18" t="s">
        <v>68</v>
      </c>
      <c r="X21" s="17" t="s">
        <v>67</v>
      </c>
      <c r="Y21" s="17" t="s">
        <v>67</v>
      </c>
      <c r="Z21" s="17" t="s">
        <v>67</v>
      </c>
      <c r="AA21" s="17" t="s">
        <v>68</v>
      </c>
      <c r="AB21" s="17" t="s">
        <v>68</v>
      </c>
      <c r="AC21" s="17" t="s">
        <v>68</v>
      </c>
      <c r="AD21" s="18" t="s">
        <v>68</v>
      </c>
      <c r="AE21" s="18" t="s">
        <v>67</v>
      </c>
      <c r="AF21" s="17" t="s">
        <v>67</v>
      </c>
      <c r="AG21" s="17" t="s">
        <v>68</v>
      </c>
      <c r="AH21" s="17" t="s">
        <v>67</v>
      </c>
      <c r="AI21" s="17" t="s">
        <v>68</v>
      </c>
      <c r="AJ21" s="17" t="s">
        <v>68</v>
      </c>
      <c r="AK21" s="17" t="s">
        <v>68</v>
      </c>
      <c r="AL21" s="17" t="s">
        <v>68</v>
      </c>
      <c r="AM21" s="24" t="s">
        <v>68</v>
      </c>
      <c r="AN21" s="17" t="s">
        <v>75</v>
      </c>
      <c r="AO21" s="17" t="s">
        <v>70</v>
      </c>
      <c r="AP21" s="17" t="s">
        <v>68</v>
      </c>
      <c r="AQ21" s="17" t="s">
        <v>68</v>
      </c>
      <c r="AR21" s="17" t="s">
        <v>91</v>
      </c>
      <c r="AS21" s="42">
        <v>919</v>
      </c>
      <c r="AT21" s="42">
        <v>421</v>
      </c>
      <c r="AU21" s="18">
        <f t="shared" si="6"/>
        <v>498</v>
      </c>
      <c r="AV21" s="47">
        <v>155</v>
      </c>
      <c r="AW21" s="47"/>
      <c r="AX21" s="49">
        <v>275</v>
      </c>
      <c r="AY21" s="18">
        <v>68</v>
      </c>
      <c r="AZ21" s="18">
        <f t="shared" si="7"/>
        <v>498</v>
      </c>
      <c r="BA21" s="17"/>
      <c r="BB21" s="18"/>
      <c r="BC21" s="18">
        <v>421</v>
      </c>
      <c r="BD21" s="18">
        <v>421</v>
      </c>
      <c r="BE21" s="18" t="s">
        <v>92</v>
      </c>
      <c r="BF21" s="18">
        <v>547</v>
      </c>
    </row>
    <row r="22" spans="1:58" x14ac:dyDescent="0.25">
      <c r="A22" s="51">
        <v>8</v>
      </c>
      <c r="B22" s="51">
        <v>5</v>
      </c>
      <c r="C22" s="52" t="s">
        <v>93</v>
      </c>
      <c r="D22" s="16" t="s">
        <v>64</v>
      </c>
      <c r="E22" s="16" t="s">
        <v>65</v>
      </c>
      <c r="F22" s="17">
        <v>1982</v>
      </c>
      <c r="G22" s="17">
        <v>45</v>
      </c>
      <c r="H22" s="17">
        <f t="shared" si="4"/>
        <v>33</v>
      </c>
      <c r="I22" s="18">
        <v>1334.2</v>
      </c>
      <c r="J22" s="18">
        <v>0</v>
      </c>
      <c r="K22" s="18">
        <f t="shared" si="5"/>
        <v>1334.2</v>
      </c>
      <c r="L22" s="25">
        <v>1336.8</v>
      </c>
      <c r="M22" s="17">
        <v>3</v>
      </c>
      <c r="N22" s="17">
        <v>2</v>
      </c>
      <c r="O22" s="17">
        <v>24</v>
      </c>
      <c r="P22" s="17">
        <v>8</v>
      </c>
      <c r="Q22" s="17" t="s">
        <v>66</v>
      </c>
      <c r="R22" s="17">
        <v>1</v>
      </c>
      <c r="S22" s="50">
        <v>199.6</v>
      </c>
      <c r="T22" s="19">
        <v>39</v>
      </c>
      <c r="U22" s="17" t="s">
        <v>67</v>
      </c>
      <c r="V22" s="18" t="s">
        <v>67</v>
      </c>
      <c r="W22" s="18" t="s">
        <v>68</v>
      </c>
      <c r="X22" s="17" t="s">
        <v>67</v>
      </c>
      <c r="Y22" s="17" t="s">
        <v>67</v>
      </c>
      <c r="Z22" s="17" t="s">
        <v>67</v>
      </c>
      <c r="AA22" s="17" t="s">
        <v>68</v>
      </c>
      <c r="AB22" s="17" t="s">
        <v>68</v>
      </c>
      <c r="AC22" s="17" t="s">
        <v>68</v>
      </c>
      <c r="AD22" s="18" t="s">
        <v>68</v>
      </c>
      <c r="AE22" s="18" t="s">
        <v>68</v>
      </c>
      <c r="AF22" s="17" t="s">
        <v>67</v>
      </c>
      <c r="AG22" s="17" t="s">
        <v>68</v>
      </c>
      <c r="AH22" s="17" t="s">
        <v>67</v>
      </c>
      <c r="AI22" s="17" t="s">
        <v>68</v>
      </c>
      <c r="AJ22" s="17" t="s">
        <v>68</v>
      </c>
      <c r="AK22" s="17" t="s">
        <v>68</v>
      </c>
      <c r="AL22" s="17" t="s">
        <v>68</v>
      </c>
      <c r="AM22" s="24" t="s">
        <v>68</v>
      </c>
      <c r="AN22" s="17" t="s">
        <v>69</v>
      </c>
      <c r="AO22" s="17" t="s">
        <v>70</v>
      </c>
      <c r="AP22" s="17" t="s">
        <v>68</v>
      </c>
      <c r="AQ22" s="17" t="s">
        <v>68</v>
      </c>
      <c r="AR22" s="17" t="s">
        <v>94</v>
      </c>
      <c r="AS22" s="42">
        <v>1143</v>
      </c>
      <c r="AT22" s="42">
        <v>638.5</v>
      </c>
      <c r="AU22" s="18">
        <f t="shared" si="6"/>
        <v>504.5</v>
      </c>
      <c r="AV22" s="47">
        <v>10</v>
      </c>
      <c r="AW22" s="47"/>
      <c r="AX22" s="49">
        <v>276.89999999999998</v>
      </c>
      <c r="AY22" s="18">
        <v>217.60000000000002</v>
      </c>
      <c r="AZ22" s="18">
        <f t="shared" si="7"/>
        <v>504.5</v>
      </c>
      <c r="BA22" s="17"/>
      <c r="BB22" s="18"/>
      <c r="BC22" s="18">
        <v>638.5</v>
      </c>
      <c r="BD22" s="18" t="s">
        <v>68</v>
      </c>
      <c r="BE22" s="18" t="s">
        <v>72</v>
      </c>
      <c r="BF22" s="18">
        <v>656</v>
      </c>
    </row>
    <row r="23" spans="1:58" x14ac:dyDescent="0.25">
      <c r="A23" s="51">
        <v>9</v>
      </c>
      <c r="B23" s="51">
        <v>6</v>
      </c>
      <c r="C23" s="52" t="s">
        <v>95</v>
      </c>
      <c r="D23" s="16" t="s">
        <v>64</v>
      </c>
      <c r="E23" s="16" t="s">
        <v>65</v>
      </c>
      <c r="F23" s="17">
        <v>1983</v>
      </c>
      <c r="G23" s="17">
        <v>45</v>
      </c>
      <c r="H23" s="17">
        <f t="shared" si="4"/>
        <v>32</v>
      </c>
      <c r="I23" s="18">
        <v>1348.8</v>
      </c>
      <c r="J23" s="18">
        <v>0</v>
      </c>
      <c r="K23" s="18">
        <f t="shared" si="5"/>
        <v>1348.8</v>
      </c>
      <c r="L23" s="25">
        <v>1353.8</v>
      </c>
      <c r="M23" s="17">
        <v>3</v>
      </c>
      <c r="N23" s="17">
        <v>2</v>
      </c>
      <c r="O23" s="17">
        <v>24</v>
      </c>
      <c r="P23" s="17">
        <v>8</v>
      </c>
      <c r="Q23" s="17" t="s">
        <v>66</v>
      </c>
      <c r="R23" s="17">
        <v>1</v>
      </c>
      <c r="S23" s="50">
        <v>180.3</v>
      </c>
      <c r="T23" s="19">
        <v>62</v>
      </c>
      <c r="U23" s="17" t="s">
        <v>67</v>
      </c>
      <c r="V23" s="18" t="s">
        <v>67</v>
      </c>
      <c r="W23" s="18" t="s">
        <v>68</v>
      </c>
      <c r="X23" s="17" t="s">
        <v>67</v>
      </c>
      <c r="Y23" s="17" t="s">
        <v>67</v>
      </c>
      <c r="Z23" s="17" t="s">
        <v>67</v>
      </c>
      <c r="AA23" s="17" t="s">
        <v>68</v>
      </c>
      <c r="AB23" s="17" t="s">
        <v>68</v>
      </c>
      <c r="AC23" s="17" t="s">
        <v>68</v>
      </c>
      <c r="AD23" s="18" t="s">
        <v>68</v>
      </c>
      <c r="AE23" s="18" t="s">
        <v>68</v>
      </c>
      <c r="AF23" s="17" t="s">
        <v>67</v>
      </c>
      <c r="AG23" s="17" t="s">
        <v>68</v>
      </c>
      <c r="AH23" s="17" t="s">
        <v>67</v>
      </c>
      <c r="AI23" s="17" t="s">
        <v>68</v>
      </c>
      <c r="AJ23" s="17" t="s">
        <v>68</v>
      </c>
      <c r="AK23" s="17" t="s">
        <v>68</v>
      </c>
      <c r="AL23" s="17" t="s">
        <v>68</v>
      </c>
      <c r="AM23" s="24" t="s">
        <v>68</v>
      </c>
      <c r="AN23" s="17" t="s">
        <v>69</v>
      </c>
      <c r="AO23" s="17" t="s">
        <v>70</v>
      </c>
      <c r="AP23" s="17" t="s">
        <v>68</v>
      </c>
      <c r="AQ23" s="17" t="s">
        <v>68</v>
      </c>
      <c r="AR23" s="17" t="s">
        <v>96</v>
      </c>
      <c r="AS23" s="42">
        <v>1143</v>
      </c>
      <c r="AT23" s="42">
        <v>625.6</v>
      </c>
      <c r="AU23" s="18">
        <f t="shared" si="6"/>
        <v>517.4</v>
      </c>
      <c r="AV23" s="47">
        <v>10</v>
      </c>
      <c r="AW23" s="47"/>
      <c r="AX23" s="49">
        <v>276.89999999999998</v>
      </c>
      <c r="AY23" s="18">
        <v>230.5</v>
      </c>
      <c r="AZ23" s="18">
        <f t="shared" si="7"/>
        <v>517.4</v>
      </c>
      <c r="BA23" s="17"/>
      <c r="BB23" s="18"/>
      <c r="BC23" s="18">
        <v>625.6</v>
      </c>
      <c r="BD23" s="18" t="s">
        <v>68</v>
      </c>
      <c r="BE23" s="18" t="s">
        <v>92</v>
      </c>
      <c r="BF23" s="18">
        <v>643</v>
      </c>
    </row>
    <row r="24" spans="1:58" x14ac:dyDescent="0.25">
      <c r="A24" s="14">
        <v>10</v>
      </c>
      <c r="B24" s="14">
        <v>7</v>
      </c>
      <c r="C24" s="45" t="s">
        <v>97</v>
      </c>
      <c r="D24" s="16" t="s">
        <v>64</v>
      </c>
      <c r="E24" s="16" t="s">
        <v>65</v>
      </c>
      <c r="F24" s="17">
        <v>1985</v>
      </c>
      <c r="G24" s="17">
        <v>40</v>
      </c>
      <c r="H24" s="17">
        <f t="shared" si="4"/>
        <v>30</v>
      </c>
      <c r="I24" s="18">
        <v>1357.5</v>
      </c>
      <c r="J24" s="18">
        <v>0</v>
      </c>
      <c r="K24" s="18">
        <f t="shared" si="5"/>
        <v>1357.5</v>
      </c>
      <c r="L24" s="25">
        <v>1357.5</v>
      </c>
      <c r="M24" s="17">
        <v>3</v>
      </c>
      <c r="N24" s="17">
        <v>2</v>
      </c>
      <c r="O24" s="17">
        <v>24</v>
      </c>
      <c r="P24" s="17">
        <v>8</v>
      </c>
      <c r="Q24" s="17" t="s">
        <v>66</v>
      </c>
      <c r="R24" s="17">
        <v>1</v>
      </c>
      <c r="S24" s="50">
        <v>182</v>
      </c>
      <c r="T24" s="19">
        <v>59</v>
      </c>
      <c r="U24" s="17" t="s">
        <v>67</v>
      </c>
      <c r="V24" s="18" t="s">
        <v>67</v>
      </c>
      <c r="W24" s="18" t="s">
        <v>68</v>
      </c>
      <c r="X24" s="17" t="s">
        <v>67</v>
      </c>
      <c r="Y24" s="17" t="s">
        <v>67</v>
      </c>
      <c r="Z24" s="17" t="s">
        <v>67</v>
      </c>
      <c r="AA24" s="17" t="s">
        <v>68</v>
      </c>
      <c r="AB24" s="17" t="s">
        <v>68</v>
      </c>
      <c r="AC24" s="17" t="s">
        <v>68</v>
      </c>
      <c r="AD24" s="18" t="s">
        <v>68</v>
      </c>
      <c r="AE24" s="18" t="s">
        <v>68</v>
      </c>
      <c r="AF24" s="17" t="s">
        <v>67</v>
      </c>
      <c r="AG24" s="17" t="s">
        <v>68</v>
      </c>
      <c r="AH24" s="17" t="s">
        <v>67</v>
      </c>
      <c r="AI24" s="17" t="s">
        <v>68</v>
      </c>
      <c r="AJ24" s="17" t="s">
        <v>68</v>
      </c>
      <c r="AK24" s="17" t="s">
        <v>68</v>
      </c>
      <c r="AL24" s="17" t="s">
        <v>68</v>
      </c>
      <c r="AM24" s="24" t="s">
        <v>68</v>
      </c>
      <c r="AN24" s="17" t="s">
        <v>69</v>
      </c>
      <c r="AO24" s="17" t="s">
        <v>70</v>
      </c>
      <c r="AP24" s="17" t="s">
        <v>68</v>
      </c>
      <c r="AQ24" s="17" t="s">
        <v>68</v>
      </c>
      <c r="AR24" s="17" t="s">
        <v>98</v>
      </c>
      <c r="AS24" s="42">
        <v>1125</v>
      </c>
      <c r="AT24" s="42">
        <v>649.1</v>
      </c>
      <c r="AU24" s="18">
        <f t="shared" si="6"/>
        <v>475.9</v>
      </c>
      <c r="AV24" s="47">
        <v>10</v>
      </c>
      <c r="AW24" s="47"/>
      <c r="AX24" s="49">
        <v>276.89999999999998</v>
      </c>
      <c r="AY24" s="18">
        <v>189</v>
      </c>
      <c r="AZ24" s="18">
        <f t="shared" si="7"/>
        <v>475.9</v>
      </c>
      <c r="BA24" s="17"/>
      <c r="BB24" s="18"/>
      <c r="BC24" s="18">
        <v>649.1</v>
      </c>
      <c r="BD24" s="18" t="s">
        <v>68</v>
      </c>
      <c r="BE24" s="18" t="s">
        <v>72</v>
      </c>
      <c r="BF24" s="18">
        <v>672</v>
      </c>
    </row>
    <row r="25" spans="1:58" x14ac:dyDescent="0.25">
      <c r="A25" s="14">
        <v>11</v>
      </c>
      <c r="B25" s="14">
        <v>8</v>
      </c>
      <c r="C25" s="45" t="s">
        <v>99</v>
      </c>
      <c r="D25" s="16" t="s">
        <v>64</v>
      </c>
      <c r="E25" s="16" t="s">
        <v>65</v>
      </c>
      <c r="F25" s="17">
        <v>1963</v>
      </c>
      <c r="G25" s="17">
        <v>31</v>
      </c>
      <c r="H25" s="17">
        <f t="shared" si="4"/>
        <v>52</v>
      </c>
      <c r="I25" s="18">
        <v>1933.2</v>
      </c>
      <c r="J25" s="18">
        <v>0</v>
      </c>
      <c r="K25" s="18">
        <f>I25+J25</f>
        <v>1933.2</v>
      </c>
      <c r="L25" s="18">
        <v>1944</v>
      </c>
      <c r="M25" s="17">
        <v>4</v>
      </c>
      <c r="N25" s="17">
        <v>3</v>
      </c>
      <c r="O25" s="17">
        <v>48</v>
      </c>
      <c r="P25" s="17">
        <f>12+3</f>
        <v>15</v>
      </c>
      <c r="Q25" s="17" t="s">
        <v>66</v>
      </c>
      <c r="R25" s="17">
        <v>1</v>
      </c>
      <c r="S25" s="46">
        <v>200</v>
      </c>
      <c r="T25" s="19">
        <v>108</v>
      </c>
      <c r="U25" s="17" t="s">
        <v>67</v>
      </c>
      <c r="V25" s="18" t="s">
        <v>67</v>
      </c>
      <c r="W25" s="18" t="s">
        <v>68</v>
      </c>
      <c r="X25" s="17" t="s">
        <v>67</v>
      </c>
      <c r="Y25" s="17" t="s">
        <v>67</v>
      </c>
      <c r="Z25" s="17" t="s">
        <v>67</v>
      </c>
      <c r="AA25" s="17" t="s">
        <v>68</v>
      </c>
      <c r="AB25" s="17" t="s">
        <v>68</v>
      </c>
      <c r="AC25" s="17" t="s">
        <v>68</v>
      </c>
      <c r="AD25" s="18" t="s">
        <v>68</v>
      </c>
      <c r="AE25" s="18" t="s">
        <v>68</v>
      </c>
      <c r="AF25" s="17" t="s">
        <v>67</v>
      </c>
      <c r="AG25" s="17" t="s">
        <v>68</v>
      </c>
      <c r="AH25" s="17" t="s">
        <v>67</v>
      </c>
      <c r="AI25" s="17" t="s">
        <v>68</v>
      </c>
      <c r="AJ25" s="17" t="s">
        <v>68</v>
      </c>
      <c r="AK25" s="17" t="s">
        <v>68</v>
      </c>
      <c r="AL25" s="17" t="s">
        <v>68</v>
      </c>
      <c r="AM25" s="24" t="s">
        <v>68</v>
      </c>
      <c r="AN25" s="17" t="s">
        <v>69</v>
      </c>
      <c r="AO25" s="17" t="s">
        <v>70</v>
      </c>
      <c r="AP25" s="17" t="s">
        <v>68</v>
      </c>
      <c r="AQ25" s="17" t="s">
        <v>68</v>
      </c>
      <c r="AR25" s="17" t="s">
        <v>100</v>
      </c>
      <c r="AS25" s="17">
        <v>1400</v>
      </c>
      <c r="AT25" s="17">
        <v>677.9</v>
      </c>
      <c r="AU25" s="18">
        <f t="shared" si="6"/>
        <v>722.1</v>
      </c>
      <c r="AV25" s="48">
        <v>12.6</v>
      </c>
      <c r="AW25" s="48"/>
      <c r="AX25" s="49">
        <v>395</v>
      </c>
      <c r="AY25" s="18">
        <v>314.5</v>
      </c>
      <c r="AZ25" s="18">
        <f t="shared" si="7"/>
        <v>722.1</v>
      </c>
      <c r="BA25" s="17"/>
      <c r="BB25" s="18"/>
      <c r="BC25" s="18">
        <v>677.9</v>
      </c>
      <c r="BD25" s="18">
        <v>677.9</v>
      </c>
      <c r="BE25" s="18" t="s">
        <v>85</v>
      </c>
      <c r="BF25" s="18">
        <v>891</v>
      </c>
    </row>
    <row r="26" spans="1:58" x14ac:dyDescent="0.25">
      <c r="A26" s="14">
        <v>12</v>
      </c>
      <c r="B26" s="14">
        <v>9</v>
      </c>
      <c r="C26" s="45" t="s">
        <v>101</v>
      </c>
      <c r="D26" s="16" t="s">
        <v>64</v>
      </c>
      <c r="E26" s="16" t="s">
        <v>65</v>
      </c>
      <c r="F26" s="17">
        <v>1959</v>
      </c>
      <c r="G26" s="17">
        <v>43</v>
      </c>
      <c r="H26" s="17">
        <f t="shared" si="4"/>
        <v>56</v>
      </c>
      <c r="I26" s="18">
        <v>1237.5</v>
      </c>
      <c r="J26" s="18">
        <v>0</v>
      </c>
      <c r="K26" s="18">
        <f t="shared" si="5"/>
        <v>1237.5</v>
      </c>
      <c r="L26" s="18">
        <v>1277.4000000000001</v>
      </c>
      <c r="M26" s="17">
        <v>4</v>
      </c>
      <c r="N26" s="17">
        <v>2</v>
      </c>
      <c r="O26" s="17">
        <v>32</v>
      </c>
      <c r="P26" s="17">
        <f>8+2</f>
        <v>10</v>
      </c>
      <c r="Q26" s="17" t="s">
        <v>66</v>
      </c>
      <c r="R26" s="17">
        <v>1</v>
      </c>
      <c r="S26" s="46">
        <v>117.4</v>
      </c>
      <c r="T26" s="19">
        <v>55</v>
      </c>
      <c r="U26" s="17" t="s">
        <v>67</v>
      </c>
      <c r="V26" s="18" t="s">
        <v>67</v>
      </c>
      <c r="W26" s="18" t="s">
        <v>68</v>
      </c>
      <c r="X26" s="17" t="s">
        <v>67</v>
      </c>
      <c r="Y26" s="17" t="s">
        <v>67</v>
      </c>
      <c r="Z26" s="17" t="s">
        <v>67</v>
      </c>
      <c r="AA26" s="17" t="s">
        <v>68</v>
      </c>
      <c r="AB26" s="17" t="s">
        <v>68</v>
      </c>
      <c r="AC26" s="17" t="s">
        <v>68</v>
      </c>
      <c r="AD26" s="18" t="s">
        <v>68</v>
      </c>
      <c r="AE26" s="18" t="s">
        <v>68</v>
      </c>
      <c r="AF26" s="17" t="s">
        <v>67</v>
      </c>
      <c r="AG26" s="17" t="s">
        <v>68</v>
      </c>
      <c r="AH26" s="17" t="s">
        <v>67</v>
      </c>
      <c r="AI26" s="17" t="s">
        <v>68</v>
      </c>
      <c r="AJ26" s="17" t="s">
        <v>68</v>
      </c>
      <c r="AK26" s="17" t="s">
        <v>68</v>
      </c>
      <c r="AL26" s="17" t="s">
        <v>68</v>
      </c>
      <c r="AM26" s="24" t="s">
        <v>68</v>
      </c>
      <c r="AN26" s="17" t="s">
        <v>69</v>
      </c>
      <c r="AO26" s="17" t="s">
        <v>70</v>
      </c>
      <c r="AP26" s="17" t="s">
        <v>68</v>
      </c>
      <c r="AQ26" s="17" t="s">
        <v>68</v>
      </c>
      <c r="AR26" s="17" t="s">
        <v>102</v>
      </c>
      <c r="AS26" s="17">
        <v>1030</v>
      </c>
      <c r="AT26" s="17">
        <v>435.3</v>
      </c>
      <c r="AU26" s="18">
        <f t="shared" si="6"/>
        <v>594.70000000000005</v>
      </c>
      <c r="AV26" s="48">
        <v>30</v>
      </c>
      <c r="AW26" s="48"/>
      <c r="AX26" s="49">
        <v>385</v>
      </c>
      <c r="AY26" s="18">
        <v>179.70000000000005</v>
      </c>
      <c r="AZ26" s="18">
        <f t="shared" si="7"/>
        <v>594.70000000000005</v>
      </c>
      <c r="BA26" s="17"/>
      <c r="BB26" s="18"/>
      <c r="BC26" s="18">
        <v>435.3</v>
      </c>
      <c r="BD26" s="18">
        <v>435.3</v>
      </c>
      <c r="BE26" s="18" t="s">
        <v>85</v>
      </c>
      <c r="BF26" s="18">
        <v>661</v>
      </c>
    </row>
    <row r="27" spans="1:58" x14ac:dyDescent="0.25">
      <c r="A27" s="14">
        <v>13</v>
      </c>
      <c r="B27" s="14">
        <v>10</v>
      </c>
      <c r="C27" s="45" t="s">
        <v>103</v>
      </c>
      <c r="D27" s="16" t="s">
        <v>64</v>
      </c>
      <c r="E27" s="16" t="s">
        <v>65</v>
      </c>
      <c r="F27" s="17">
        <v>1960</v>
      </c>
      <c r="G27" s="17">
        <v>42</v>
      </c>
      <c r="H27" s="17">
        <f t="shared" si="4"/>
        <v>55</v>
      </c>
      <c r="I27" s="18">
        <v>1128.8</v>
      </c>
      <c r="J27" s="18">
        <v>74.400000000000006</v>
      </c>
      <c r="K27" s="18">
        <f>I27+J27</f>
        <v>1203.2</v>
      </c>
      <c r="L27" s="18">
        <v>1199.7</v>
      </c>
      <c r="M27" s="17">
        <v>4</v>
      </c>
      <c r="N27" s="17">
        <v>2</v>
      </c>
      <c r="O27" s="17">
        <v>30</v>
      </c>
      <c r="P27" s="17">
        <v>10</v>
      </c>
      <c r="Q27" s="17" t="s">
        <v>66</v>
      </c>
      <c r="R27" s="17">
        <v>1</v>
      </c>
      <c r="S27" s="46">
        <v>126.5</v>
      </c>
      <c r="T27" s="19">
        <v>37</v>
      </c>
      <c r="U27" s="17" t="s">
        <v>67</v>
      </c>
      <c r="V27" s="18" t="s">
        <v>67</v>
      </c>
      <c r="W27" s="18" t="s">
        <v>68</v>
      </c>
      <c r="X27" s="17" t="s">
        <v>67</v>
      </c>
      <c r="Y27" s="17" t="s">
        <v>67</v>
      </c>
      <c r="Z27" s="17" t="s">
        <v>67</v>
      </c>
      <c r="AA27" s="17" t="s">
        <v>68</v>
      </c>
      <c r="AB27" s="17" t="s">
        <v>68</v>
      </c>
      <c r="AC27" s="17" t="s">
        <v>68</v>
      </c>
      <c r="AD27" s="18" t="s">
        <v>68</v>
      </c>
      <c r="AE27" s="18" t="s">
        <v>68</v>
      </c>
      <c r="AF27" s="17" t="s">
        <v>67</v>
      </c>
      <c r="AG27" s="17" t="s">
        <v>68</v>
      </c>
      <c r="AH27" s="17" t="s">
        <v>67</v>
      </c>
      <c r="AI27" s="17" t="s">
        <v>68</v>
      </c>
      <c r="AJ27" s="17" t="s">
        <v>68</v>
      </c>
      <c r="AK27" s="17" t="s">
        <v>68</v>
      </c>
      <c r="AL27" s="17" t="s">
        <v>68</v>
      </c>
      <c r="AM27" s="24" t="s">
        <v>68</v>
      </c>
      <c r="AN27" s="17" t="s">
        <v>69</v>
      </c>
      <c r="AO27" s="17" t="s">
        <v>70</v>
      </c>
      <c r="AP27" s="17" t="s">
        <v>68</v>
      </c>
      <c r="AQ27" s="17" t="s">
        <v>68</v>
      </c>
      <c r="AR27" s="17" t="s">
        <v>104</v>
      </c>
      <c r="AS27" s="17">
        <v>1190</v>
      </c>
      <c r="AT27" s="17">
        <v>440.7</v>
      </c>
      <c r="AU27" s="18">
        <f t="shared" si="6"/>
        <v>749.3</v>
      </c>
      <c r="AV27" s="48">
        <v>18</v>
      </c>
      <c r="AW27" s="48"/>
      <c r="AX27" s="49">
        <v>385</v>
      </c>
      <c r="AY27" s="18">
        <v>346.29999999999995</v>
      </c>
      <c r="AZ27" s="18">
        <f t="shared" si="7"/>
        <v>749.3</v>
      </c>
      <c r="BA27" s="17"/>
      <c r="BB27" s="18"/>
      <c r="BC27" s="18">
        <v>440.7</v>
      </c>
      <c r="BD27" s="18">
        <v>440.7</v>
      </c>
      <c r="BE27" s="18" t="s">
        <v>85</v>
      </c>
      <c r="BF27" s="18">
        <v>590</v>
      </c>
    </row>
    <row r="28" spans="1:58" x14ac:dyDescent="0.25">
      <c r="A28" s="14">
        <v>14</v>
      </c>
      <c r="B28" s="14">
        <v>11</v>
      </c>
      <c r="C28" s="45" t="s">
        <v>105</v>
      </c>
      <c r="D28" s="16" t="s">
        <v>64</v>
      </c>
      <c r="E28" s="16" t="s">
        <v>65</v>
      </c>
      <c r="F28" s="17">
        <v>1960</v>
      </c>
      <c r="G28" s="17">
        <v>43</v>
      </c>
      <c r="H28" s="17">
        <f t="shared" si="4"/>
        <v>55</v>
      </c>
      <c r="I28" s="18">
        <v>1274.4000000000001</v>
      </c>
      <c r="J28" s="18">
        <v>0</v>
      </c>
      <c r="K28" s="18">
        <f t="shared" ref="K28:K62" si="8">I28+J28</f>
        <v>1274.4000000000001</v>
      </c>
      <c r="L28" s="18">
        <v>1274.4000000000001</v>
      </c>
      <c r="M28" s="17">
        <v>4</v>
      </c>
      <c r="N28" s="17">
        <v>2</v>
      </c>
      <c r="O28" s="17">
        <v>32</v>
      </c>
      <c r="P28" s="17">
        <v>10</v>
      </c>
      <c r="Q28" s="17" t="s">
        <v>66</v>
      </c>
      <c r="R28" s="17">
        <v>1</v>
      </c>
      <c r="S28" s="46">
        <v>109.6</v>
      </c>
      <c r="T28" s="19">
        <v>66</v>
      </c>
      <c r="U28" s="17" t="s">
        <v>67</v>
      </c>
      <c r="V28" s="18" t="s">
        <v>67</v>
      </c>
      <c r="W28" s="18" t="s">
        <v>68</v>
      </c>
      <c r="X28" s="17" t="s">
        <v>67</v>
      </c>
      <c r="Y28" s="17" t="s">
        <v>67</v>
      </c>
      <c r="Z28" s="17" t="s">
        <v>67</v>
      </c>
      <c r="AA28" s="17" t="s">
        <v>68</v>
      </c>
      <c r="AB28" s="17" t="s">
        <v>68</v>
      </c>
      <c r="AC28" s="17" t="s">
        <v>68</v>
      </c>
      <c r="AD28" s="18" t="s">
        <v>68</v>
      </c>
      <c r="AE28" s="18" t="s">
        <v>68</v>
      </c>
      <c r="AF28" s="17" t="s">
        <v>67</v>
      </c>
      <c r="AG28" s="17" t="s">
        <v>68</v>
      </c>
      <c r="AH28" s="17" t="s">
        <v>67</v>
      </c>
      <c r="AI28" s="17" t="s">
        <v>68</v>
      </c>
      <c r="AJ28" s="17" t="s">
        <v>68</v>
      </c>
      <c r="AK28" s="17" t="s">
        <v>68</v>
      </c>
      <c r="AL28" s="17" t="s">
        <v>68</v>
      </c>
      <c r="AM28" s="24" t="s">
        <v>68</v>
      </c>
      <c r="AN28" s="17" t="s">
        <v>69</v>
      </c>
      <c r="AO28" s="17" t="s">
        <v>70</v>
      </c>
      <c r="AP28" s="17" t="s">
        <v>68</v>
      </c>
      <c r="AQ28" s="17" t="s">
        <v>68</v>
      </c>
      <c r="AR28" s="17" t="s">
        <v>106</v>
      </c>
      <c r="AS28" s="17">
        <v>1506</v>
      </c>
      <c r="AT28" s="17">
        <v>440</v>
      </c>
      <c r="AU28" s="18">
        <f t="shared" si="6"/>
        <v>1066</v>
      </c>
      <c r="AV28" s="48">
        <v>56.32</v>
      </c>
      <c r="AW28" s="48"/>
      <c r="AX28" s="49">
        <v>385</v>
      </c>
      <c r="AY28" s="18">
        <v>624.67999999999995</v>
      </c>
      <c r="AZ28" s="18">
        <f t="shared" si="7"/>
        <v>1066</v>
      </c>
      <c r="BA28" s="17"/>
      <c r="BB28" s="18"/>
      <c r="BC28" s="18">
        <v>440</v>
      </c>
      <c r="BD28" s="18">
        <v>440</v>
      </c>
      <c r="BE28" s="18" t="s">
        <v>85</v>
      </c>
      <c r="BF28" s="18">
        <v>661</v>
      </c>
    </row>
    <row r="29" spans="1:58" x14ac:dyDescent="0.25">
      <c r="A29" s="14">
        <v>15</v>
      </c>
      <c r="B29" s="14">
        <v>12</v>
      </c>
      <c r="C29" s="45" t="s">
        <v>107</v>
      </c>
      <c r="D29" s="16" t="s">
        <v>64</v>
      </c>
      <c r="E29" s="16" t="s">
        <v>65</v>
      </c>
      <c r="F29" s="17">
        <v>1989</v>
      </c>
      <c r="G29" s="17">
        <v>40</v>
      </c>
      <c r="H29" s="17">
        <f t="shared" si="4"/>
        <v>26</v>
      </c>
      <c r="I29" s="18">
        <v>4476.3</v>
      </c>
      <c r="J29" s="18">
        <v>0</v>
      </c>
      <c r="K29" s="18">
        <f t="shared" si="8"/>
        <v>4476.3</v>
      </c>
      <c r="L29" s="25">
        <v>4476.3</v>
      </c>
      <c r="M29" s="17">
        <v>5</v>
      </c>
      <c r="N29" s="17">
        <v>4</v>
      </c>
      <c r="O29" s="17">
        <v>80</v>
      </c>
      <c r="P29" s="17">
        <v>24</v>
      </c>
      <c r="Q29" s="17" t="s">
        <v>66</v>
      </c>
      <c r="R29" s="17">
        <v>1</v>
      </c>
      <c r="S29" s="46">
        <v>584.70000000000005</v>
      </c>
      <c r="T29" s="19">
        <v>225</v>
      </c>
      <c r="U29" s="17" t="s">
        <v>67</v>
      </c>
      <c r="V29" s="18" t="s">
        <v>67</v>
      </c>
      <c r="W29" s="18" t="s">
        <v>68</v>
      </c>
      <c r="X29" s="17" t="s">
        <v>67</v>
      </c>
      <c r="Y29" s="17" t="s">
        <v>67</v>
      </c>
      <c r="Z29" s="17" t="s">
        <v>67</v>
      </c>
      <c r="AA29" s="17" t="s">
        <v>68</v>
      </c>
      <c r="AB29" s="17" t="s">
        <v>68</v>
      </c>
      <c r="AC29" s="17" t="s">
        <v>68</v>
      </c>
      <c r="AD29" s="18" t="s">
        <v>68</v>
      </c>
      <c r="AE29" s="18" t="s">
        <v>67</v>
      </c>
      <c r="AF29" s="17" t="s">
        <v>67</v>
      </c>
      <c r="AG29" s="17" t="s">
        <v>68</v>
      </c>
      <c r="AH29" s="17" t="s">
        <v>67</v>
      </c>
      <c r="AI29" s="17" t="s">
        <v>68</v>
      </c>
      <c r="AJ29" s="17" t="s">
        <v>68</v>
      </c>
      <c r="AK29" s="17" t="s">
        <v>68</v>
      </c>
      <c r="AL29" s="17" t="s">
        <v>68</v>
      </c>
      <c r="AM29" s="24" t="s">
        <v>68</v>
      </c>
      <c r="AN29" s="17" t="s">
        <v>75</v>
      </c>
      <c r="AO29" s="17" t="s">
        <v>70</v>
      </c>
      <c r="AP29" s="17" t="s">
        <v>68</v>
      </c>
      <c r="AQ29" s="17" t="s">
        <v>68</v>
      </c>
      <c r="AR29" s="17" t="s">
        <v>108</v>
      </c>
      <c r="AS29" s="17">
        <v>3332</v>
      </c>
      <c r="AT29" s="17">
        <v>1161.9000000000001</v>
      </c>
      <c r="AU29" s="18">
        <f t="shared" si="6"/>
        <v>2170.1</v>
      </c>
      <c r="AV29" s="48">
        <v>85.88</v>
      </c>
      <c r="AW29" s="48"/>
      <c r="AX29" s="49">
        <v>429</v>
      </c>
      <c r="AY29" s="18">
        <v>1655.2199999999998</v>
      </c>
      <c r="AZ29" s="18">
        <f t="shared" si="7"/>
        <v>2170.1</v>
      </c>
      <c r="BA29" s="17"/>
      <c r="BB29" s="18"/>
      <c r="BC29" s="18">
        <v>1161.9000000000001</v>
      </c>
      <c r="BD29" s="18" t="s">
        <v>68</v>
      </c>
      <c r="BE29" s="18" t="s">
        <v>72</v>
      </c>
      <c r="BF29" s="18">
        <v>1208</v>
      </c>
    </row>
    <row r="30" spans="1:58" x14ac:dyDescent="0.25">
      <c r="A30" s="14">
        <v>16</v>
      </c>
      <c r="B30" s="14">
        <v>13</v>
      </c>
      <c r="C30" s="45" t="s">
        <v>109</v>
      </c>
      <c r="D30" s="16" t="s">
        <v>64</v>
      </c>
      <c r="E30" s="16" t="s">
        <v>65</v>
      </c>
      <c r="F30" s="17">
        <v>1982</v>
      </c>
      <c r="G30" s="17">
        <v>29</v>
      </c>
      <c r="H30" s="17">
        <f t="shared" si="4"/>
        <v>33</v>
      </c>
      <c r="I30" s="18">
        <v>2661.7</v>
      </c>
      <c r="J30" s="18">
        <v>0</v>
      </c>
      <c r="K30" s="18">
        <f t="shared" si="8"/>
        <v>2661.7</v>
      </c>
      <c r="L30" s="25">
        <v>2664.7</v>
      </c>
      <c r="M30" s="17">
        <v>5</v>
      </c>
      <c r="N30" s="17">
        <v>4</v>
      </c>
      <c r="O30" s="17">
        <v>60</v>
      </c>
      <c r="P30" s="17">
        <v>24</v>
      </c>
      <c r="Q30" s="17" t="s">
        <v>66</v>
      </c>
      <c r="R30" s="17">
        <v>1</v>
      </c>
      <c r="S30" s="46">
        <v>339.6</v>
      </c>
      <c r="T30" s="19">
        <v>105</v>
      </c>
      <c r="U30" s="17" t="s">
        <v>67</v>
      </c>
      <c r="V30" s="18" t="s">
        <v>67</v>
      </c>
      <c r="W30" s="18" t="s">
        <v>68</v>
      </c>
      <c r="X30" s="17" t="s">
        <v>67</v>
      </c>
      <c r="Y30" s="17" t="s">
        <v>67</v>
      </c>
      <c r="Z30" s="17" t="s">
        <v>67</v>
      </c>
      <c r="AA30" s="17" t="s">
        <v>68</v>
      </c>
      <c r="AB30" s="17" t="s">
        <v>68</v>
      </c>
      <c r="AC30" s="17" t="s">
        <v>68</v>
      </c>
      <c r="AD30" s="18" t="s">
        <v>68</v>
      </c>
      <c r="AE30" s="18" t="s">
        <v>67</v>
      </c>
      <c r="AF30" s="17" t="s">
        <v>67</v>
      </c>
      <c r="AG30" s="17" t="s">
        <v>68</v>
      </c>
      <c r="AH30" s="17" t="s">
        <v>67</v>
      </c>
      <c r="AI30" s="17" t="s">
        <v>68</v>
      </c>
      <c r="AJ30" s="17" t="s">
        <v>68</v>
      </c>
      <c r="AK30" s="17" t="s">
        <v>68</v>
      </c>
      <c r="AL30" s="17" t="s">
        <v>68</v>
      </c>
      <c r="AM30" s="24" t="s">
        <v>68</v>
      </c>
      <c r="AN30" s="17" t="s">
        <v>75</v>
      </c>
      <c r="AO30" s="17" t="s">
        <v>70</v>
      </c>
      <c r="AP30" s="17" t="s">
        <v>68</v>
      </c>
      <c r="AQ30" s="17" t="s">
        <v>68</v>
      </c>
      <c r="AR30" s="17" t="s">
        <v>110</v>
      </c>
      <c r="AS30" s="17">
        <v>2942</v>
      </c>
      <c r="AT30" s="17">
        <v>675.3</v>
      </c>
      <c r="AU30" s="18">
        <f t="shared" si="6"/>
        <v>2266.6999999999998</v>
      </c>
      <c r="AV30" s="48">
        <v>94.08</v>
      </c>
      <c r="AW30" s="48"/>
      <c r="AX30" s="49">
        <v>312</v>
      </c>
      <c r="AY30" s="18">
        <v>1860.62</v>
      </c>
      <c r="AZ30" s="18">
        <f t="shared" si="7"/>
        <v>2266.6999999999998</v>
      </c>
      <c r="BA30" s="17"/>
      <c r="BB30" s="18"/>
      <c r="BC30" s="18">
        <v>675.3</v>
      </c>
      <c r="BD30" s="18" t="s">
        <v>68</v>
      </c>
      <c r="BE30" s="18" t="s">
        <v>72</v>
      </c>
      <c r="BF30" s="18">
        <v>694</v>
      </c>
    </row>
    <row r="31" spans="1:58" x14ac:dyDescent="0.25">
      <c r="A31" s="14">
        <v>17</v>
      </c>
      <c r="B31" s="14">
        <v>14</v>
      </c>
      <c r="C31" s="45" t="s">
        <v>111</v>
      </c>
      <c r="D31" s="16" t="s">
        <v>64</v>
      </c>
      <c r="E31" s="16" t="s">
        <v>65</v>
      </c>
      <c r="F31" s="17">
        <v>1976</v>
      </c>
      <c r="G31" s="17">
        <v>42</v>
      </c>
      <c r="H31" s="17">
        <f t="shared" si="4"/>
        <v>39</v>
      </c>
      <c r="I31" s="18">
        <v>2667.1</v>
      </c>
      <c r="J31" s="18">
        <v>0</v>
      </c>
      <c r="K31" s="18">
        <v>2667.1</v>
      </c>
      <c r="L31" s="25">
        <v>2667.1</v>
      </c>
      <c r="M31" s="17">
        <v>5</v>
      </c>
      <c r="N31" s="17">
        <v>4</v>
      </c>
      <c r="O31" s="17">
        <v>60</v>
      </c>
      <c r="P31" s="17">
        <v>24</v>
      </c>
      <c r="Q31" s="17" t="s">
        <v>66</v>
      </c>
      <c r="R31" s="17">
        <v>1</v>
      </c>
      <c r="S31" s="46">
        <v>328.8</v>
      </c>
      <c r="T31" s="19">
        <v>132</v>
      </c>
      <c r="U31" s="17" t="s">
        <v>67</v>
      </c>
      <c r="V31" s="18" t="s">
        <v>67</v>
      </c>
      <c r="W31" s="18" t="s">
        <v>68</v>
      </c>
      <c r="X31" s="17" t="s">
        <v>67</v>
      </c>
      <c r="Y31" s="17" t="s">
        <v>67</v>
      </c>
      <c r="Z31" s="17" t="s">
        <v>67</v>
      </c>
      <c r="AA31" s="17" t="s">
        <v>68</v>
      </c>
      <c r="AB31" s="17" t="s">
        <v>68</v>
      </c>
      <c r="AC31" s="17" t="s">
        <v>68</v>
      </c>
      <c r="AD31" s="18" t="s">
        <v>68</v>
      </c>
      <c r="AE31" s="18" t="s">
        <v>67</v>
      </c>
      <c r="AF31" s="17" t="s">
        <v>67</v>
      </c>
      <c r="AG31" s="17" t="s">
        <v>68</v>
      </c>
      <c r="AH31" s="17" t="s">
        <v>67</v>
      </c>
      <c r="AI31" s="17" t="s">
        <v>68</v>
      </c>
      <c r="AJ31" s="17" t="s">
        <v>68</v>
      </c>
      <c r="AK31" s="17" t="s">
        <v>68</v>
      </c>
      <c r="AL31" s="17" t="s">
        <v>68</v>
      </c>
      <c r="AM31" s="24" t="s">
        <v>68</v>
      </c>
      <c r="AN31" s="17" t="s">
        <v>75</v>
      </c>
      <c r="AO31" s="17" t="s">
        <v>70</v>
      </c>
      <c r="AP31" s="17" t="s">
        <v>68</v>
      </c>
      <c r="AQ31" s="17" t="s">
        <v>68</v>
      </c>
      <c r="AR31" s="17" t="s">
        <v>112</v>
      </c>
      <c r="AS31" s="17">
        <v>1287</v>
      </c>
      <c r="AT31" s="17">
        <v>680.3</v>
      </c>
      <c r="AU31" s="18">
        <f t="shared" si="6"/>
        <v>606.70000000000005</v>
      </c>
      <c r="AV31" s="48">
        <v>50</v>
      </c>
      <c r="AW31" s="48"/>
      <c r="AX31" s="49">
        <v>450</v>
      </c>
      <c r="AY31" s="18">
        <v>106.70000000000005</v>
      </c>
      <c r="AZ31" s="18">
        <f t="shared" si="7"/>
        <v>606.70000000000005</v>
      </c>
      <c r="BA31" s="17"/>
      <c r="BB31" s="18"/>
      <c r="BC31" s="18">
        <v>680.3</v>
      </c>
      <c r="BD31" s="18" t="s">
        <v>68</v>
      </c>
      <c r="BE31" s="18" t="s">
        <v>72</v>
      </c>
      <c r="BF31" s="18">
        <v>764</v>
      </c>
    </row>
    <row r="32" spans="1:58" x14ac:dyDescent="0.25">
      <c r="A32" s="51">
        <v>18</v>
      </c>
      <c r="B32" s="51">
        <v>15</v>
      </c>
      <c r="C32" s="52" t="s">
        <v>113</v>
      </c>
      <c r="D32" s="53" t="s">
        <v>64</v>
      </c>
      <c r="E32" s="53" t="s">
        <v>65</v>
      </c>
      <c r="F32" s="17">
        <v>1964</v>
      </c>
      <c r="G32" s="17"/>
      <c r="H32" s="17">
        <f t="shared" si="4"/>
        <v>51</v>
      </c>
      <c r="I32" s="18">
        <v>2693.4</v>
      </c>
      <c r="J32" s="18">
        <v>0</v>
      </c>
      <c r="K32" s="18">
        <f t="shared" si="8"/>
        <v>2693.4</v>
      </c>
      <c r="L32" s="25">
        <v>2192.6999999999998</v>
      </c>
      <c r="M32" s="17">
        <v>5</v>
      </c>
      <c r="N32" s="17">
        <v>4</v>
      </c>
      <c r="O32" s="17">
        <v>60</v>
      </c>
      <c r="P32" s="17">
        <v>24</v>
      </c>
      <c r="Q32" s="17" t="s">
        <v>66</v>
      </c>
      <c r="R32" s="17">
        <v>1</v>
      </c>
      <c r="S32" s="46">
        <v>350</v>
      </c>
      <c r="T32" s="19">
        <v>136</v>
      </c>
      <c r="U32" s="17" t="s">
        <v>67</v>
      </c>
      <c r="V32" s="18" t="s">
        <v>67</v>
      </c>
      <c r="W32" s="18" t="s">
        <v>68</v>
      </c>
      <c r="X32" s="17" t="s">
        <v>67</v>
      </c>
      <c r="Y32" s="17" t="s">
        <v>67</v>
      </c>
      <c r="Z32" s="17" t="s">
        <v>67</v>
      </c>
      <c r="AA32" s="17" t="s">
        <v>68</v>
      </c>
      <c r="AB32" s="17" t="s">
        <v>68</v>
      </c>
      <c r="AC32" s="17" t="s">
        <v>68</v>
      </c>
      <c r="AD32" s="18" t="s">
        <v>68</v>
      </c>
      <c r="AE32" s="18" t="s">
        <v>68</v>
      </c>
      <c r="AF32" s="17" t="s">
        <v>67</v>
      </c>
      <c r="AG32" s="17" t="s">
        <v>68</v>
      </c>
      <c r="AH32" s="17" t="s">
        <v>67</v>
      </c>
      <c r="AI32" s="17" t="s">
        <v>68</v>
      </c>
      <c r="AJ32" s="17" t="s">
        <v>68</v>
      </c>
      <c r="AK32" s="17" t="s">
        <v>68</v>
      </c>
      <c r="AL32" s="17" t="s">
        <v>68</v>
      </c>
      <c r="AM32" s="24" t="s">
        <v>68</v>
      </c>
      <c r="AN32" s="17" t="s">
        <v>69</v>
      </c>
      <c r="AO32" s="17" t="s">
        <v>70</v>
      </c>
      <c r="AP32" s="17" t="s">
        <v>68</v>
      </c>
      <c r="AQ32" s="17" t="s">
        <v>68</v>
      </c>
      <c r="AR32" s="17" t="s">
        <v>114</v>
      </c>
      <c r="AS32" s="17">
        <v>1378</v>
      </c>
      <c r="AT32" s="17">
        <v>674</v>
      </c>
      <c r="AU32" s="18">
        <f t="shared" si="6"/>
        <v>704</v>
      </c>
      <c r="AV32" s="48">
        <v>136.80000000000001</v>
      </c>
      <c r="AW32" s="48"/>
      <c r="AX32" s="49">
        <v>453</v>
      </c>
      <c r="AY32" s="18">
        <v>114.20000000000005</v>
      </c>
      <c r="AZ32" s="18">
        <f t="shared" si="7"/>
        <v>704</v>
      </c>
      <c r="BA32" s="17"/>
      <c r="BB32" s="18"/>
      <c r="BC32" s="18">
        <v>674</v>
      </c>
      <c r="BD32" s="18" t="s">
        <v>68</v>
      </c>
      <c r="BE32" s="18" t="s">
        <v>72</v>
      </c>
      <c r="BF32" s="18">
        <v>674</v>
      </c>
    </row>
    <row r="33" spans="1:58" x14ac:dyDescent="0.25">
      <c r="A33" s="51">
        <v>19</v>
      </c>
      <c r="B33" s="51">
        <v>16</v>
      </c>
      <c r="C33" s="52" t="s">
        <v>115</v>
      </c>
      <c r="D33" s="53" t="s">
        <v>64</v>
      </c>
      <c r="E33" s="53" t="s">
        <v>65</v>
      </c>
      <c r="F33" s="17">
        <v>1964</v>
      </c>
      <c r="G33" s="17"/>
      <c r="H33" s="17">
        <f t="shared" si="4"/>
        <v>51</v>
      </c>
      <c r="I33" s="18">
        <v>2717.3</v>
      </c>
      <c r="J33" s="18">
        <v>0</v>
      </c>
      <c r="K33" s="18">
        <f t="shared" si="8"/>
        <v>2717.3</v>
      </c>
      <c r="L33" s="25">
        <v>2705.2</v>
      </c>
      <c r="M33" s="19">
        <v>5</v>
      </c>
      <c r="N33" s="19">
        <v>4</v>
      </c>
      <c r="O33" s="19">
        <v>60</v>
      </c>
      <c r="P33" s="19">
        <v>24</v>
      </c>
      <c r="Q33" s="17" t="s">
        <v>66</v>
      </c>
      <c r="R33" s="17">
        <v>1</v>
      </c>
      <c r="S33" s="46">
        <v>350</v>
      </c>
      <c r="T33" s="19">
        <v>121</v>
      </c>
      <c r="U33" s="17" t="s">
        <v>67</v>
      </c>
      <c r="V33" s="18" t="s">
        <v>67</v>
      </c>
      <c r="W33" s="18" t="s">
        <v>68</v>
      </c>
      <c r="X33" s="17" t="s">
        <v>67</v>
      </c>
      <c r="Y33" s="17" t="s">
        <v>67</v>
      </c>
      <c r="Z33" s="17" t="s">
        <v>67</v>
      </c>
      <c r="AA33" s="17" t="s">
        <v>68</v>
      </c>
      <c r="AB33" s="17" t="s">
        <v>68</v>
      </c>
      <c r="AC33" s="17" t="s">
        <v>68</v>
      </c>
      <c r="AD33" s="18" t="s">
        <v>68</v>
      </c>
      <c r="AE33" s="18" t="s">
        <v>68</v>
      </c>
      <c r="AF33" s="17" t="s">
        <v>67</v>
      </c>
      <c r="AG33" s="17" t="s">
        <v>68</v>
      </c>
      <c r="AH33" s="17" t="s">
        <v>67</v>
      </c>
      <c r="AI33" s="17" t="s">
        <v>68</v>
      </c>
      <c r="AJ33" s="17" t="s">
        <v>68</v>
      </c>
      <c r="AK33" s="17" t="s">
        <v>68</v>
      </c>
      <c r="AL33" s="17" t="s">
        <v>68</v>
      </c>
      <c r="AM33" s="24" t="s">
        <v>68</v>
      </c>
      <c r="AN33" s="17" t="s">
        <v>69</v>
      </c>
      <c r="AO33" s="17" t="s">
        <v>70</v>
      </c>
      <c r="AP33" s="17" t="s">
        <v>68</v>
      </c>
      <c r="AQ33" s="17" t="s">
        <v>68</v>
      </c>
      <c r="AR33" s="17" t="s">
        <v>116</v>
      </c>
      <c r="AS33" s="17">
        <v>1374</v>
      </c>
      <c r="AT33" s="17">
        <v>674</v>
      </c>
      <c r="AU33" s="18">
        <f t="shared" si="6"/>
        <v>700</v>
      </c>
      <c r="AV33" s="48">
        <v>40.200000000000003</v>
      </c>
      <c r="AW33" s="48"/>
      <c r="AX33" s="49">
        <v>451</v>
      </c>
      <c r="AY33" s="18">
        <v>208.79999999999995</v>
      </c>
      <c r="AZ33" s="18">
        <f t="shared" si="7"/>
        <v>700</v>
      </c>
      <c r="BA33" s="54"/>
      <c r="BB33" s="55"/>
      <c r="BC33" s="18">
        <v>674</v>
      </c>
      <c r="BD33" s="18" t="s">
        <v>68</v>
      </c>
      <c r="BE33" s="18" t="s">
        <v>72</v>
      </c>
      <c r="BF33" s="18">
        <v>674</v>
      </c>
    </row>
    <row r="34" spans="1:58" x14ac:dyDescent="0.25">
      <c r="A34" s="14">
        <v>20</v>
      </c>
      <c r="B34" s="14">
        <v>17</v>
      </c>
      <c r="C34" s="45" t="s">
        <v>117</v>
      </c>
      <c r="D34" s="16" t="s">
        <v>64</v>
      </c>
      <c r="E34" s="16" t="s">
        <v>65</v>
      </c>
      <c r="F34" s="6">
        <v>1966</v>
      </c>
      <c r="G34" s="6">
        <v>42</v>
      </c>
      <c r="H34" s="17">
        <f t="shared" si="4"/>
        <v>49</v>
      </c>
      <c r="I34" s="17">
        <v>2645</v>
      </c>
      <c r="J34" s="18">
        <v>0</v>
      </c>
      <c r="K34" s="18">
        <f t="shared" si="8"/>
        <v>2645</v>
      </c>
      <c r="L34" s="25">
        <v>2651.9</v>
      </c>
      <c r="M34" s="17">
        <v>5</v>
      </c>
      <c r="N34" s="17">
        <v>4</v>
      </c>
      <c r="O34" s="17">
        <v>60</v>
      </c>
      <c r="P34" s="17">
        <v>24</v>
      </c>
      <c r="Q34" s="17" t="s">
        <v>66</v>
      </c>
      <c r="R34" s="17">
        <v>1</v>
      </c>
      <c r="S34" s="46">
        <v>351.7</v>
      </c>
      <c r="T34" s="17">
        <v>131</v>
      </c>
      <c r="U34" s="17" t="s">
        <v>67</v>
      </c>
      <c r="V34" s="18" t="s">
        <v>67</v>
      </c>
      <c r="W34" s="18" t="s">
        <v>68</v>
      </c>
      <c r="X34" s="17" t="s">
        <v>67</v>
      </c>
      <c r="Y34" s="17" t="s">
        <v>67</v>
      </c>
      <c r="Z34" s="17" t="s">
        <v>67</v>
      </c>
      <c r="AA34" s="17" t="s">
        <v>68</v>
      </c>
      <c r="AB34" s="17" t="s">
        <v>68</v>
      </c>
      <c r="AC34" s="17" t="s">
        <v>68</v>
      </c>
      <c r="AD34" s="18" t="s">
        <v>68</v>
      </c>
      <c r="AE34" s="17" t="s">
        <v>67</v>
      </c>
      <c r="AF34" s="17" t="s">
        <v>67</v>
      </c>
      <c r="AG34" s="17" t="s">
        <v>68</v>
      </c>
      <c r="AH34" s="17" t="s">
        <v>67</v>
      </c>
      <c r="AI34" s="17" t="s">
        <v>68</v>
      </c>
      <c r="AJ34" s="17" t="s">
        <v>68</v>
      </c>
      <c r="AK34" s="17" t="s">
        <v>68</v>
      </c>
      <c r="AL34" s="17" t="s">
        <v>68</v>
      </c>
      <c r="AM34" s="24" t="s">
        <v>68</v>
      </c>
      <c r="AN34" s="17" t="s">
        <v>75</v>
      </c>
      <c r="AO34" s="17" t="s">
        <v>70</v>
      </c>
      <c r="AP34" s="17" t="s">
        <v>68</v>
      </c>
      <c r="AQ34" s="17" t="s">
        <v>68</v>
      </c>
      <c r="AR34" s="17" t="s">
        <v>118</v>
      </c>
      <c r="AS34" s="17">
        <v>2755</v>
      </c>
      <c r="AT34" s="17">
        <v>687</v>
      </c>
      <c r="AU34" s="18">
        <f t="shared" si="6"/>
        <v>2068</v>
      </c>
      <c r="AV34" s="48">
        <v>136.80000000000001</v>
      </c>
      <c r="AW34" s="48"/>
      <c r="AX34" s="49">
        <v>453</v>
      </c>
      <c r="AY34" s="17">
        <v>1478.2</v>
      </c>
      <c r="AZ34" s="18">
        <f t="shared" si="7"/>
        <v>2068</v>
      </c>
      <c r="BA34" s="17"/>
      <c r="BB34" s="17"/>
      <c r="BC34" s="17">
        <v>687</v>
      </c>
      <c r="BD34" s="18" t="s">
        <v>68</v>
      </c>
      <c r="BE34" s="17" t="s">
        <v>72</v>
      </c>
      <c r="BF34" s="17">
        <v>687</v>
      </c>
    </row>
    <row r="35" spans="1:58" x14ac:dyDescent="0.25">
      <c r="A35" s="14">
        <v>21</v>
      </c>
      <c r="B35" s="14">
        <v>18</v>
      </c>
      <c r="C35" s="45" t="s">
        <v>119</v>
      </c>
      <c r="D35" s="16" t="s">
        <v>64</v>
      </c>
      <c r="E35" s="16" t="s">
        <v>65</v>
      </c>
      <c r="F35" s="17">
        <v>1973</v>
      </c>
      <c r="G35" s="17">
        <v>34</v>
      </c>
      <c r="H35" s="17">
        <f t="shared" si="4"/>
        <v>42</v>
      </c>
      <c r="I35" s="18">
        <v>3364.1</v>
      </c>
      <c r="J35" s="18">
        <v>0</v>
      </c>
      <c r="K35" s="18">
        <f t="shared" si="8"/>
        <v>3364.1</v>
      </c>
      <c r="L35" s="18">
        <v>3371</v>
      </c>
      <c r="M35" s="17">
        <v>5</v>
      </c>
      <c r="N35" s="17">
        <v>4</v>
      </c>
      <c r="O35" s="17">
        <v>70</v>
      </c>
      <c r="P35" s="17">
        <v>24</v>
      </c>
      <c r="Q35" s="17" t="s">
        <v>66</v>
      </c>
      <c r="R35" s="17">
        <v>1</v>
      </c>
      <c r="S35" s="46">
        <v>278.5</v>
      </c>
      <c r="T35" s="19">
        <v>127</v>
      </c>
      <c r="U35" s="17" t="s">
        <v>67</v>
      </c>
      <c r="V35" s="18" t="s">
        <v>67</v>
      </c>
      <c r="W35" s="18" t="s">
        <v>68</v>
      </c>
      <c r="X35" s="17" t="s">
        <v>67</v>
      </c>
      <c r="Y35" s="17" t="s">
        <v>67</v>
      </c>
      <c r="Z35" s="17" t="s">
        <v>67</v>
      </c>
      <c r="AA35" s="17" t="s">
        <v>68</v>
      </c>
      <c r="AB35" s="17" t="s">
        <v>68</v>
      </c>
      <c r="AC35" s="17" t="s">
        <v>68</v>
      </c>
      <c r="AD35" s="18" t="s">
        <v>68</v>
      </c>
      <c r="AE35" s="18" t="s">
        <v>67</v>
      </c>
      <c r="AF35" s="17" t="s">
        <v>67</v>
      </c>
      <c r="AG35" s="17" t="s">
        <v>68</v>
      </c>
      <c r="AH35" s="17" t="s">
        <v>67</v>
      </c>
      <c r="AI35" s="17" t="s">
        <v>68</v>
      </c>
      <c r="AJ35" s="17" t="s">
        <v>68</v>
      </c>
      <c r="AK35" s="17" t="s">
        <v>68</v>
      </c>
      <c r="AL35" s="17" t="s">
        <v>68</v>
      </c>
      <c r="AM35" s="24" t="s">
        <v>68</v>
      </c>
      <c r="AN35" s="17" t="s">
        <v>75</v>
      </c>
      <c r="AO35" s="17" t="s">
        <v>70</v>
      </c>
      <c r="AP35" s="17" t="s">
        <v>68</v>
      </c>
      <c r="AQ35" s="17" t="s">
        <v>68</v>
      </c>
      <c r="AR35" s="17" t="s">
        <v>120</v>
      </c>
      <c r="AS35" s="17">
        <v>2071</v>
      </c>
      <c r="AT35" s="17">
        <v>956.3</v>
      </c>
      <c r="AU35" s="18">
        <f t="shared" si="6"/>
        <v>1114.7</v>
      </c>
      <c r="AV35" s="48">
        <v>58.5</v>
      </c>
      <c r="AW35" s="48"/>
      <c r="AX35" s="49">
        <v>481</v>
      </c>
      <c r="AY35" s="18">
        <v>575.20000000000005</v>
      </c>
      <c r="AZ35" s="18">
        <f t="shared" si="7"/>
        <v>1114.7</v>
      </c>
      <c r="BA35" s="17"/>
      <c r="BB35" s="18"/>
      <c r="BC35" s="18">
        <v>956.3</v>
      </c>
      <c r="BD35" s="18" t="s">
        <v>68</v>
      </c>
      <c r="BE35" s="18" t="s">
        <v>72</v>
      </c>
      <c r="BF35" s="18">
        <v>956</v>
      </c>
    </row>
    <row r="36" spans="1:58" x14ac:dyDescent="0.25">
      <c r="A36" s="14">
        <v>22</v>
      </c>
      <c r="B36" s="14">
        <v>19</v>
      </c>
      <c r="C36" s="45" t="s">
        <v>121</v>
      </c>
      <c r="D36" s="16" t="s">
        <v>64</v>
      </c>
      <c r="E36" s="16" t="s">
        <v>65</v>
      </c>
      <c r="F36" s="17">
        <v>1974</v>
      </c>
      <c r="G36" s="17">
        <v>33.5</v>
      </c>
      <c r="H36" s="17">
        <f t="shared" si="4"/>
        <v>41</v>
      </c>
      <c r="I36" s="18">
        <v>3488.1</v>
      </c>
      <c r="J36" s="18">
        <v>0</v>
      </c>
      <c r="K36" s="18">
        <f t="shared" si="8"/>
        <v>3488.1</v>
      </c>
      <c r="L36" s="18">
        <v>3488.1</v>
      </c>
      <c r="M36" s="17">
        <v>5</v>
      </c>
      <c r="N36" s="17">
        <v>5</v>
      </c>
      <c r="O36" s="17">
        <v>75</v>
      </c>
      <c r="P36" s="17">
        <f>30</f>
        <v>30</v>
      </c>
      <c r="Q36" s="17" t="s">
        <v>66</v>
      </c>
      <c r="R36" s="17">
        <v>1</v>
      </c>
      <c r="S36" s="46">
        <v>356.8</v>
      </c>
      <c r="T36" s="19">
        <v>129</v>
      </c>
      <c r="U36" s="17" t="s">
        <v>67</v>
      </c>
      <c r="V36" s="18" t="s">
        <v>67</v>
      </c>
      <c r="W36" s="18" t="s">
        <v>68</v>
      </c>
      <c r="X36" s="17" t="s">
        <v>67</v>
      </c>
      <c r="Y36" s="17" t="s">
        <v>67</v>
      </c>
      <c r="Z36" s="17" t="s">
        <v>67</v>
      </c>
      <c r="AA36" s="17" t="s">
        <v>68</v>
      </c>
      <c r="AB36" s="17" t="s">
        <v>68</v>
      </c>
      <c r="AC36" s="17" t="s">
        <v>68</v>
      </c>
      <c r="AD36" s="18" t="s">
        <v>68</v>
      </c>
      <c r="AE36" s="18" t="s">
        <v>67</v>
      </c>
      <c r="AF36" s="17" t="s">
        <v>67</v>
      </c>
      <c r="AG36" s="17" t="s">
        <v>68</v>
      </c>
      <c r="AH36" s="17" t="s">
        <v>67</v>
      </c>
      <c r="AI36" s="17" t="s">
        <v>68</v>
      </c>
      <c r="AJ36" s="17" t="s">
        <v>68</v>
      </c>
      <c r="AK36" s="17" t="s">
        <v>68</v>
      </c>
      <c r="AL36" s="17" t="s">
        <v>68</v>
      </c>
      <c r="AM36" s="24" t="s">
        <v>68</v>
      </c>
      <c r="AN36" s="17" t="s">
        <v>75</v>
      </c>
      <c r="AO36" s="17" t="s">
        <v>70</v>
      </c>
      <c r="AP36" s="17" t="s">
        <v>68</v>
      </c>
      <c r="AQ36" s="17" t="s">
        <v>68</v>
      </c>
      <c r="AR36" s="17" t="s">
        <v>122</v>
      </c>
      <c r="AS36" s="17">
        <v>2070</v>
      </c>
      <c r="AT36" s="17">
        <v>1038.4000000000001</v>
      </c>
      <c r="AU36" s="18">
        <f t="shared" si="6"/>
        <v>1031.5999999999999</v>
      </c>
      <c r="AV36" s="48">
        <v>47.6</v>
      </c>
      <c r="AW36" s="48"/>
      <c r="AX36" s="49">
        <v>573</v>
      </c>
      <c r="AY36" s="18">
        <v>410.99999999999989</v>
      </c>
      <c r="AZ36" s="18">
        <f t="shared" si="7"/>
        <v>1031.5999999999999</v>
      </c>
      <c r="BA36" s="17"/>
      <c r="BB36" s="18"/>
      <c r="BC36" s="18">
        <v>1038.4000000000001</v>
      </c>
      <c r="BD36" s="18" t="s">
        <v>68</v>
      </c>
      <c r="BE36" s="18" t="s">
        <v>72</v>
      </c>
      <c r="BF36" s="18">
        <v>1039</v>
      </c>
    </row>
    <row r="37" spans="1:58" x14ac:dyDescent="0.25">
      <c r="A37" s="14">
        <v>23</v>
      </c>
      <c r="B37" s="14">
        <v>20</v>
      </c>
      <c r="C37" s="45" t="s">
        <v>123</v>
      </c>
      <c r="D37" s="16" t="s">
        <v>64</v>
      </c>
      <c r="E37" s="16" t="s">
        <v>65</v>
      </c>
      <c r="F37" s="17">
        <v>1980</v>
      </c>
      <c r="G37" s="17">
        <v>42</v>
      </c>
      <c r="H37" s="17">
        <f t="shared" si="4"/>
        <v>35</v>
      </c>
      <c r="I37" s="18">
        <v>5616.1</v>
      </c>
      <c r="J37" s="18">
        <v>0</v>
      </c>
      <c r="K37" s="18">
        <f t="shared" si="8"/>
        <v>5616.1</v>
      </c>
      <c r="L37" s="18">
        <v>5616.1</v>
      </c>
      <c r="M37" s="17">
        <v>5</v>
      </c>
      <c r="N37" s="17">
        <v>8</v>
      </c>
      <c r="O37" s="17">
        <v>120</v>
      </c>
      <c r="P37" s="17">
        <v>48</v>
      </c>
      <c r="Q37" s="17" t="s">
        <v>66</v>
      </c>
      <c r="R37" s="17">
        <v>1</v>
      </c>
      <c r="S37" s="46">
        <v>709.9</v>
      </c>
      <c r="T37" s="19">
        <v>268</v>
      </c>
      <c r="U37" s="17" t="s">
        <v>67</v>
      </c>
      <c r="V37" s="18" t="s">
        <v>67</v>
      </c>
      <c r="W37" s="18" t="s">
        <v>68</v>
      </c>
      <c r="X37" s="17" t="s">
        <v>67</v>
      </c>
      <c r="Y37" s="17" t="s">
        <v>67</v>
      </c>
      <c r="Z37" s="17" t="s">
        <v>67</v>
      </c>
      <c r="AA37" s="17" t="s">
        <v>68</v>
      </c>
      <c r="AB37" s="17" t="s">
        <v>68</v>
      </c>
      <c r="AC37" s="17" t="s">
        <v>68</v>
      </c>
      <c r="AD37" s="18" t="s">
        <v>68</v>
      </c>
      <c r="AE37" s="18" t="s">
        <v>67</v>
      </c>
      <c r="AF37" s="17" t="s">
        <v>67</v>
      </c>
      <c r="AG37" s="17" t="s">
        <v>68</v>
      </c>
      <c r="AH37" s="17" t="s">
        <v>67</v>
      </c>
      <c r="AI37" s="17" t="s">
        <v>68</v>
      </c>
      <c r="AJ37" s="17" t="s">
        <v>68</v>
      </c>
      <c r="AK37" s="17" t="s">
        <v>68</v>
      </c>
      <c r="AL37" s="17" t="s">
        <v>68</v>
      </c>
      <c r="AM37" s="24" t="s">
        <v>68</v>
      </c>
      <c r="AN37" s="17" t="s">
        <v>69</v>
      </c>
      <c r="AO37" s="17" t="s">
        <v>70</v>
      </c>
      <c r="AP37" s="17" t="s">
        <v>68</v>
      </c>
      <c r="AQ37" s="17" t="s">
        <v>68</v>
      </c>
      <c r="AR37" s="17" t="s">
        <v>124</v>
      </c>
      <c r="AS37" s="17">
        <v>3973</v>
      </c>
      <c r="AT37" s="17">
        <v>1674.4</v>
      </c>
      <c r="AU37" s="18">
        <f t="shared" si="6"/>
        <v>2298.6</v>
      </c>
      <c r="AV37" s="48">
        <v>146.08000000000001</v>
      </c>
      <c r="AW37" s="48"/>
      <c r="AX37" s="49">
        <v>843</v>
      </c>
      <c r="AY37" s="18">
        <v>1309.52</v>
      </c>
      <c r="AZ37" s="18">
        <f t="shared" si="7"/>
        <v>2298.6</v>
      </c>
      <c r="BA37" s="17"/>
      <c r="BB37" s="18"/>
      <c r="BC37" s="18">
        <v>1674.4</v>
      </c>
      <c r="BD37" s="18" t="s">
        <v>68</v>
      </c>
      <c r="BE37" s="18" t="s">
        <v>72</v>
      </c>
      <c r="BF37" s="18">
        <v>1693</v>
      </c>
    </row>
    <row r="38" spans="1:58" x14ac:dyDescent="0.25">
      <c r="A38" s="14">
        <v>24</v>
      </c>
      <c r="B38" s="14">
        <v>21</v>
      </c>
      <c r="C38" s="45" t="s">
        <v>125</v>
      </c>
      <c r="D38" s="16" t="s">
        <v>64</v>
      </c>
      <c r="E38" s="16" t="s">
        <v>65</v>
      </c>
      <c r="F38" s="17">
        <v>1966</v>
      </c>
      <c r="G38" s="17">
        <v>42</v>
      </c>
      <c r="H38" s="17">
        <f t="shared" si="4"/>
        <v>49</v>
      </c>
      <c r="I38" s="18">
        <v>2611.6999999999998</v>
      </c>
      <c r="J38" s="18">
        <v>0</v>
      </c>
      <c r="K38" s="18">
        <f t="shared" si="8"/>
        <v>2611.6999999999998</v>
      </c>
      <c r="L38" s="25">
        <v>2611.6999999999998</v>
      </c>
      <c r="M38" s="17">
        <v>5</v>
      </c>
      <c r="N38" s="17">
        <v>4</v>
      </c>
      <c r="O38" s="17">
        <v>60</v>
      </c>
      <c r="P38" s="17">
        <v>24</v>
      </c>
      <c r="Q38" s="17" t="s">
        <v>66</v>
      </c>
      <c r="R38" s="17">
        <v>1</v>
      </c>
      <c r="S38" s="46">
        <v>350</v>
      </c>
      <c r="T38" s="19">
        <v>147</v>
      </c>
      <c r="U38" s="17" t="s">
        <v>67</v>
      </c>
      <c r="V38" s="18" t="s">
        <v>67</v>
      </c>
      <c r="W38" s="18" t="s">
        <v>68</v>
      </c>
      <c r="X38" s="17" t="s">
        <v>67</v>
      </c>
      <c r="Y38" s="17" t="s">
        <v>67</v>
      </c>
      <c r="Z38" s="17" t="s">
        <v>67</v>
      </c>
      <c r="AA38" s="17" t="s">
        <v>68</v>
      </c>
      <c r="AB38" s="17" t="s">
        <v>68</v>
      </c>
      <c r="AC38" s="17" t="s">
        <v>68</v>
      </c>
      <c r="AD38" s="18" t="s">
        <v>68</v>
      </c>
      <c r="AE38" s="18" t="s">
        <v>67</v>
      </c>
      <c r="AF38" s="17" t="s">
        <v>67</v>
      </c>
      <c r="AG38" s="17" t="s">
        <v>68</v>
      </c>
      <c r="AH38" s="17" t="s">
        <v>67</v>
      </c>
      <c r="AI38" s="17" t="s">
        <v>68</v>
      </c>
      <c r="AJ38" s="17" t="s">
        <v>68</v>
      </c>
      <c r="AK38" s="17" t="s">
        <v>68</v>
      </c>
      <c r="AL38" s="17" t="s">
        <v>68</v>
      </c>
      <c r="AM38" s="24" t="s">
        <v>68</v>
      </c>
      <c r="AN38" s="17" t="s">
        <v>75</v>
      </c>
      <c r="AO38" s="17" t="s">
        <v>70</v>
      </c>
      <c r="AP38" s="17" t="s">
        <v>68</v>
      </c>
      <c r="AQ38" s="17" t="s">
        <v>68</v>
      </c>
      <c r="AR38" s="17" t="s">
        <v>126</v>
      </c>
      <c r="AS38" s="17">
        <v>1400</v>
      </c>
      <c r="AT38" s="17">
        <v>687</v>
      </c>
      <c r="AU38" s="18">
        <f t="shared" si="6"/>
        <v>713</v>
      </c>
      <c r="AV38" s="48">
        <v>69.599999999999994</v>
      </c>
      <c r="AW38" s="48"/>
      <c r="AX38" s="49">
        <v>453</v>
      </c>
      <c r="AY38" s="18">
        <v>190.39999999999998</v>
      </c>
      <c r="AZ38" s="18">
        <f t="shared" si="7"/>
        <v>713</v>
      </c>
      <c r="BA38" s="17"/>
      <c r="BB38" s="18"/>
      <c r="BC38" s="18">
        <v>687</v>
      </c>
      <c r="BD38" s="18" t="s">
        <v>68</v>
      </c>
      <c r="BE38" s="18" t="s">
        <v>72</v>
      </c>
      <c r="BF38" s="18">
        <v>687</v>
      </c>
    </row>
    <row r="39" spans="1:58" x14ac:dyDescent="0.25">
      <c r="A39" s="14">
        <v>25</v>
      </c>
      <c r="B39" s="14">
        <v>22</v>
      </c>
      <c r="C39" s="45" t="s">
        <v>127</v>
      </c>
      <c r="D39" s="16" t="s">
        <v>64</v>
      </c>
      <c r="E39" s="16" t="s">
        <v>65</v>
      </c>
      <c r="F39" s="17">
        <v>1975</v>
      </c>
      <c r="G39" s="17">
        <v>32</v>
      </c>
      <c r="H39" s="17">
        <f t="shared" si="4"/>
        <v>40</v>
      </c>
      <c r="I39" s="18">
        <v>5463.2</v>
      </c>
      <c r="J39" s="18">
        <v>0</v>
      </c>
      <c r="K39" s="18">
        <f t="shared" si="8"/>
        <v>5463.2</v>
      </c>
      <c r="L39" s="18">
        <v>5487.6</v>
      </c>
      <c r="M39" s="17">
        <v>5</v>
      </c>
      <c r="N39" s="17">
        <v>8</v>
      </c>
      <c r="O39" s="17">
        <v>120</v>
      </c>
      <c r="P39" s="17">
        <v>48</v>
      </c>
      <c r="Q39" s="17" t="s">
        <v>66</v>
      </c>
      <c r="R39" s="17">
        <v>1</v>
      </c>
      <c r="S39" s="46">
        <v>680.7</v>
      </c>
      <c r="T39" s="19">
        <v>231</v>
      </c>
      <c r="U39" s="17" t="s">
        <v>67</v>
      </c>
      <c r="V39" s="18" t="s">
        <v>67</v>
      </c>
      <c r="W39" s="18" t="s">
        <v>68</v>
      </c>
      <c r="X39" s="17" t="s">
        <v>67</v>
      </c>
      <c r="Y39" s="17" t="s">
        <v>67</v>
      </c>
      <c r="Z39" s="17" t="s">
        <v>67</v>
      </c>
      <c r="AA39" s="17" t="s">
        <v>68</v>
      </c>
      <c r="AB39" s="17" t="s">
        <v>68</v>
      </c>
      <c r="AC39" s="17" t="s">
        <v>68</v>
      </c>
      <c r="AD39" s="18" t="s">
        <v>68</v>
      </c>
      <c r="AE39" s="18" t="s">
        <v>67</v>
      </c>
      <c r="AF39" s="17" t="s">
        <v>67</v>
      </c>
      <c r="AG39" s="17" t="s">
        <v>68</v>
      </c>
      <c r="AH39" s="17" t="s">
        <v>67</v>
      </c>
      <c r="AI39" s="17" t="s">
        <v>68</v>
      </c>
      <c r="AJ39" s="17" t="s">
        <v>68</v>
      </c>
      <c r="AK39" s="17" t="s">
        <v>68</v>
      </c>
      <c r="AL39" s="17" t="s">
        <v>68</v>
      </c>
      <c r="AM39" s="24" t="s">
        <v>68</v>
      </c>
      <c r="AN39" s="17" t="s">
        <v>75</v>
      </c>
      <c r="AO39" s="17" t="s">
        <v>70</v>
      </c>
      <c r="AP39" s="17" t="s">
        <v>68</v>
      </c>
      <c r="AQ39" s="17" t="s">
        <v>68</v>
      </c>
      <c r="AR39" s="17" t="s">
        <v>128</v>
      </c>
      <c r="AS39" s="17">
        <v>4217</v>
      </c>
      <c r="AT39" s="17">
        <v>1647.2</v>
      </c>
      <c r="AU39" s="18">
        <f t="shared" si="6"/>
        <v>2569.8000000000002</v>
      </c>
      <c r="AV39" s="48">
        <v>136</v>
      </c>
      <c r="AW39" s="48"/>
      <c r="AX39" s="49">
        <v>694.5</v>
      </c>
      <c r="AY39" s="18">
        <v>1739.3000000000002</v>
      </c>
      <c r="AZ39" s="18">
        <f t="shared" si="7"/>
        <v>2569.8000000000002</v>
      </c>
      <c r="BA39" s="17"/>
      <c r="BB39" s="18"/>
      <c r="BC39" s="18">
        <v>1647.2</v>
      </c>
      <c r="BD39" s="18" t="s">
        <v>68</v>
      </c>
      <c r="BE39" s="18" t="s">
        <v>72</v>
      </c>
      <c r="BF39" s="18">
        <v>1676</v>
      </c>
    </row>
    <row r="40" spans="1:58" x14ac:dyDescent="0.25">
      <c r="A40" s="51">
        <v>26</v>
      </c>
      <c r="B40" s="51">
        <v>23</v>
      </c>
      <c r="C40" s="52" t="s">
        <v>129</v>
      </c>
      <c r="D40" s="16" t="s">
        <v>64</v>
      </c>
      <c r="E40" s="16" t="s">
        <v>65</v>
      </c>
      <c r="F40" s="17">
        <v>1980</v>
      </c>
      <c r="G40" s="17">
        <v>36.5</v>
      </c>
      <c r="H40" s="17">
        <f t="shared" si="4"/>
        <v>35</v>
      </c>
      <c r="I40" s="18">
        <v>2824.1</v>
      </c>
      <c r="J40" s="18">
        <v>0</v>
      </c>
      <c r="K40" s="18">
        <f t="shared" si="8"/>
        <v>2824.1</v>
      </c>
      <c r="L40" s="18">
        <v>2825.3</v>
      </c>
      <c r="M40" s="17">
        <v>5</v>
      </c>
      <c r="N40" s="17">
        <v>4</v>
      </c>
      <c r="O40" s="17">
        <v>60</v>
      </c>
      <c r="P40" s="17">
        <v>24</v>
      </c>
      <c r="Q40" s="17" t="s">
        <v>66</v>
      </c>
      <c r="R40" s="17">
        <v>1</v>
      </c>
      <c r="S40" s="46">
        <v>350.9</v>
      </c>
      <c r="T40" s="19">
        <v>129</v>
      </c>
      <c r="U40" s="17" t="s">
        <v>67</v>
      </c>
      <c r="V40" s="18" t="s">
        <v>67</v>
      </c>
      <c r="W40" s="18" t="s">
        <v>68</v>
      </c>
      <c r="X40" s="17" t="s">
        <v>67</v>
      </c>
      <c r="Y40" s="17" t="s">
        <v>67</v>
      </c>
      <c r="Z40" s="17" t="s">
        <v>67</v>
      </c>
      <c r="AA40" s="17" t="s">
        <v>68</v>
      </c>
      <c r="AB40" s="17" t="s">
        <v>68</v>
      </c>
      <c r="AC40" s="17" t="s">
        <v>68</v>
      </c>
      <c r="AD40" s="18" t="s">
        <v>68</v>
      </c>
      <c r="AE40" s="18" t="s">
        <v>67</v>
      </c>
      <c r="AF40" s="17" t="s">
        <v>67</v>
      </c>
      <c r="AG40" s="17" t="s">
        <v>68</v>
      </c>
      <c r="AH40" s="17" t="s">
        <v>67</v>
      </c>
      <c r="AI40" s="17" t="s">
        <v>68</v>
      </c>
      <c r="AJ40" s="17" t="s">
        <v>68</v>
      </c>
      <c r="AK40" s="17" t="s">
        <v>68</v>
      </c>
      <c r="AL40" s="17" t="s">
        <v>68</v>
      </c>
      <c r="AM40" s="24" t="s">
        <v>68</v>
      </c>
      <c r="AN40" s="17" t="s">
        <v>75</v>
      </c>
      <c r="AO40" s="17" t="s">
        <v>70</v>
      </c>
      <c r="AP40" s="17" t="s">
        <v>68</v>
      </c>
      <c r="AQ40" s="17" t="s">
        <v>68</v>
      </c>
      <c r="AR40" s="17" t="s">
        <v>108</v>
      </c>
      <c r="AS40" s="17">
        <v>2630</v>
      </c>
      <c r="AT40" s="17">
        <v>834.6</v>
      </c>
      <c r="AU40" s="18">
        <f t="shared" si="6"/>
        <v>1795.4</v>
      </c>
      <c r="AV40" s="48">
        <v>92.16</v>
      </c>
      <c r="AW40" s="48"/>
      <c r="AX40" s="49">
        <v>486</v>
      </c>
      <c r="AY40" s="18">
        <v>1217.24</v>
      </c>
      <c r="AZ40" s="18">
        <f t="shared" si="7"/>
        <v>1795.4</v>
      </c>
      <c r="BA40" s="17"/>
      <c r="BB40" s="18"/>
      <c r="BC40" s="18">
        <v>834.6</v>
      </c>
      <c r="BD40" s="18" t="s">
        <v>68</v>
      </c>
      <c r="BE40" s="18" t="s">
        <v>72</v>
      </c>
      <c r="BF40" s="18">
        <v>923</v>
      </c>
    </row>
    <row r="41" spans="1:58" x14ac:dyDescent="0.25">
      <c r="A41" s="14">
        <v>27</v>
      </c>
      <c r="B41" s="14">
        <v>24</v>
      </c>
      <c r="C41" s="45" t="s">
        <v>130</v>
      </c>
      <c r="D41" s="16" t="s">
        <v>64</v>
      </c>
      <c r="E41" s="16" t="s">
        <v>65</v>
      </c>
      <c r="F41" s="17">
        <v>1982</v>
      </c>
      <c r="G41" s="17">
        <v>45</v>
      </c>
      <c r="H41" s="17">
        <f t="shared" si="4"/>
        <v>33</v>
      </c>
      <c r="I41" s="18">
        <v>2824</v>
      </c>
      <c r="J41" s="18">
        <v>0</v>
      </c>
      <c r="K41" s="18">
        <f t="shared" si="8"/>
        <v>2824</v>
      </c>
      <c r="L41" s="18">
        <v>2824</v>
      </c>
      <c r="M41" s="17">
        <v>5</v>
      </c>
      <c r="N41" s="17">
        <v>4</v>
      </c>
      <c r="O41" s="17">
        <v>60</v>
      </c>
      <c r="P41" s="17">
        <v>24</v>
      </c>
      <c r="Q41" s="17" t="s">
        <v>66</v>
      </c>
      <c r="R41" s="17">
        <v>1</v>
      </c>
      <c r="S41" s="46">
        <v>334.3</v>
      </c>
      <c r="T41" s="19">
        <v>122</v>
      </c>
      <c r="U41" s="17" t="s">
        <v>67</v>
      </c>
      <c r="V41" s="18" t="s">
        <v>67</v>
      </c>
      <c r="W41" s="18" t="s">
        <v>68</v>
      </c>
      <c r="X41" s="17" t="s">
        <v>67</v>
      </c>
      <c r="Y41" s="17" t="s">
        <v>67</v>
      </c>
      <c r="Z41" s="17" t="s">
        <v>67</v>
      </c>
      <c r="AA41" s="17" t="s">
        <v>68</v>
      </c>
      <c r="AB41" s="17" t="s">
        <v>68</v>
      </c>
      <c r="AC41" s="17" t="s">
        <v>68</v>
      </c>
      <c r="AD41" s="18" t="s">
        <v>68</v>
      </c>
      <c r="AE41" s="18" t="s">
        <v>67</v>
      </c>
      <c r="AF41" s="17" t="s">
        <v>67</v>
      </c>
      <c r="AG41" s="17" t="s">
        <v>68</v>
      </c>
      <c r="AH41" s="17" t="s">
        <v>67</v>
      </c>
      <c r="AI41" s="17" t="s">
        <v>68</v>
      </c>
      <c r="AJ41" s="17" t="s">
        <v>68</v>
      </c>
      <c r="AK41" s="17" t="s">
        <v>68</v>
      </c>
      <c r="AL41" s="17" t="s">
        <v>68</v>
      </c>
      <c r="AM41" s="24" t="s">
        <v>68</v>
      </c>
      <c r="AN41" s="17" t="s">
        <v>75</v>
      </c>
      <c r="AO41" s="17" t="s">
        <v>70</v>
      </c>
      <c r="AP41" s="17" t="s">
        <v>68</v>
      </c>
      <c r="AQ41" s="17" t="s">
        <v>68</v>
      </c>
      <c r="AR41" s="17" t="s">
        <v>131</v>
      </c>
      <c r="AS41" s="17">
        <v>1947</v>
      </c>
      <c r="AT41" s="17">
        <v>837.2</v>
      </c>
      <c r="AU41" s="18">
        <f t="shared" si="6"/>
        <v>1109.8</v>
      </c>
      <c r="AV41" s="48">
        <v>72</v>
      </c>
      <c r="AW41" s="48"/>
      <c r="AX41" s="49">
        <v>486</v>
      </c>
      <c r="AY41" s="18">
        <v>551.79999999999995</v>
      </c>
      <c r="AZ41" s="18">
        <f t="shared" si="7"/>
        <v>1109.8</v>
      </c>
      <c r="BA41" s="17"/>
      <c r="BB41" s="18"/>
      <c r="BC41" s="18">
        <v>837.2</v>
      </c>
      <c r="BD41" s="18" t="s">
        <v>68</v>
      </c>
      <c r="BE41" s="18" t="s">
        <v>72</v>
      </c>
      <c r="BF41" s="18">
        <v>923</v>
      </c>
    </row>
    <row r="42" spans="1:58" x14ac:dyDescent="0.25">
      <c r="A42" s="51">
        <v>28</v>
      </c>
      <c r="B42" s="51">
        <v>25</v>
      </c>
      <c r="C42" s="52" t="s">
        <v>132</v>
      </c>
      <c r="D42" s="16" t="s">
        <v>64</v>
      </c>
      <c r="E42" s="16" t="s">
        <v>65</v>
      </c>
      <c r="F42" s="17">
        <v>1968</v>
      </c>
      <c r="G42" s="17">
        <v>42</v>
      </c>
      <c r="H42" s="17">
        <f t="shared" si="4"/>
        <v>47</v>
      </c>
      <c r="I42" s="18">
        <v>3341.7</v>
      </c>
      <c r="J42" s="18">
        <v>0</v>
      </c>
      <c r="K42" s="18">
        <f t="shared" si="8"/>
        <v>3341.7</v>
      </c>
      <c r="L42" s="18">
        <v>3341.7</v>
      </c>
      <c r="M42" s="17">
        <v>5</v>
      </c>
      <c r="N42" s="17">
        <v>4</v>
      </c>
      <c r="O42" s="17">
        <v>70</v>
      </c>
      <c r="P42" s="17">
        <v>24</v>
      </c>
      <c r="Q42" s="17" t="s">
        <v>66</v>
      </c>
      <c r="R42" s="17">
        <v>1</v>
      </c>
      <c r="S42" s="46">
        <v>273.60000000000002</v>
      </c>
      <c r="T42" s="19">
        <v>149</v>
      </c>
      <c r="U42" s="17" t="s">
        <v>67</v>
      </c>
      <c r="V42" s="18" t="s">
        <v>67</v>
      </c>
      <c r="W42" s="18" t="s">
        <v>68</v>
      </c>
      <c r="X42" s="17" t="s">
        <v>67</v>
      </c>
      <c r="Y42" s="17" t="s">
        <v>67</v>
      </c>
      <c r="Z42" s="17" t="s">
        <v>67</v>
      </c>
      <c r="AA42" s="17" t="s">
        <v>68</v>
      </c>
      <c r="AB42" s="17" t="s">
        <v>68</v>
      </c>
      <c r="AC42" s="17" t="s">
        <v>68</v>
      </c>
      <c r="AD42" s="18" t="s">
        <v>68</v>
      </c>
      <c r="AE42" s="18" t="s">
        <v>67</v>
      </c>
      <c r="AF42" s="17" t="s">
        <v>67</v>
      </c>
      <c r="AG42" s="17" t="s">
        <v>68</v>
      </c>
      <c r="AH42" s="17" t="s">
        <v>67</v>
      </c>
      <c r="AI42" s="17" t="s">
        <v>68</v>
      </c>
      <c r="AJ42" s="17" t="s">
        <v>68</v>
      </c>
      <c r="AK42" s="17" t="s">
        <v>68</v>
      </c>
      <c r="AL42" s="17" t="s">
        <v>68</v>
      </c>
      <c r="AM42" s="24" t="s">
        <v>68</v>
      </c>
      <c r="AN42" s="17" t="s">
        <v>75</v>
      </c>
      <c r="AO42" s="17" t="s">
        <v>70</v>
      </c>
      <c r="AP42" s="17" t="s">
        <v>68</v>
      </c>
      <c r="AQ42" s="17" t="s">
        <v>68</v>
      </c>
      <c r="AR42" s="17" t="s">
        <v>133</v>
      </c>
      <c r="AS42" s="17">
        <v>2230</v>
      </c>
      <c r="AT42" s="17">
        <v>924.2</v>
      </c>
      <c r="AU42" s="18">
        <f t="shared" si="6"/>
        <v>1305.8</v>
      </c>
      <c r="AV42" s="48">
        <v>226.82</v>
      </c>
      <c r="AW42" s="48"/>
      <c r="AX42" s="49">
        <v>481</v>
      </c>
      <c r="AY42" s="18">
        <v>597.98</v>
      </c>
      <c r="AZ42" s="18">
        <f t="shared" si="7"/>
        <v>1305.8</v>
      </c>
      <c r="BA42" s="17"/>
      <c r="BB42" s="18"/>
      <c r="BC42" s="18">
        <v>924.2</v>
      </c>
      <c r="BD42" s="18" t="s">
        <v>68</v>
      </c>
      <c r="BE42" s="18" t="s">
        <v>72</v>
      </c>
      <c r="BF42" s="18">
        <v>924</v>
      </c>
    </row>
    <row r="43" spans="1:58" x14ac:dyDescent="0.25">
      <c r="A43" s="51">
        <v>29</v>
      </c>
      <c r="B43" s="51">
        <v>26</v>
      </c>
      <c r="C43" s="52" t="s">
        <v>134</v>
      </c>
      <c r="D43" s="16" t="s">
        <v>64</v>
      </c>
      <c r="E43" s="16" t="s">
        <v>65</v>
      </c>
      <c r="F43" s="17">
        <v>1967</v>
      </c>
      <c r="G43" s="17">
        <v>42</v>
      </c>
      <c r="H43" s="17">
        <f t="shared" si="4"/>
        <v>48</v>
      </c>
      <c r="I43" s="18">
        <v>3125.9</v>
      </c>
      <c r="J43" s="18">
        <v>0</v>
      </c>
      <c r="K43" s="18">
        <f t="shared" si="8"/>
        <v>3125.9</v>
      </c>
      <c r="L43" s="18">
        <v>3138.5</v>
      </c>
      <c r="M43" s="17">
        <v>5</v>
      </c>
      <c r="N43" s="17">
        <v>4</v>
      </c>
      <c r="O43" s="17">
        <v>80</v>
      </c>
      <c r="P43" s="17">
        <v>24</v>
      </c>
      <c r="Q43" s="17" t="s">
        <v>66</v>
      </c>
      <c r="R43" s="17">
        <v>1</v>
      </c>
      <c r="S43" s="46">
        <v>244.4</v>
      </c>
      <c r="T43" s="19">
        <v>136</v>
      </c>
      <c r="U43" s="17" t="s">
        <v>67</v>
      </c>
      <c r="V43" s="18" t="s">
        <v>67</v>
      </c>
      <c r="W43" s="18" t="s">
        <v>68</v>
      </c>
      <c r="X43" s="17" t="s">
        <v>67</v>
      </c>
      <c r="Y43" s="17" t="s">
        <v>67</v>
      </c>
      <c r="Z43" s="17" t="s">
        <v>67</v>
      </c>
      <c r="AA43" s="17" t="s">
        <v>68</v>
      </c>
      <c r="AB43" s="17" t="s">
        <v>68</v>
      </c>
      <c r="AC43" s="17" t="s">
        <v>68</v>
      </c>
      <c r="AD43" s="18" t="s">
        <v>68</v>
      </c>
      <c r="AE43" s="18" t="s">
        <v>67</v>
      </c>
      <c r="AF43" s="17" t="s">
        <v>67</v>
      </c>
      <c r="AG43" s="17" t="s">
        <v>68</v>
      </c>
      <c r="AH43" s="17" t="s">
        <v>67</v>
      </c>
      <c r="AI43" s="17" t="s">
        <v>68</v>
      </c>
      <c r="AJ43" s="17" t="s">
        <v>68</v>
      </c>
      <c r="AK43" s="17" t="s">
        <v>68</v>
      </c>
      <c r="AL43" s="17" t="s">
        <v>68</v>
      </c>
      <c r="AM43" s="24" t="s">
        <v>68</v>
      </c>
      <c r="AN43" s="17" t="s">
        <v>75</v>
      </c>
      <c r="AO43" s="17" t="s">
        <v>70</v>
      </c>
      <c r="AP43" s="17" t="s">
        <v>68</v>
      </c>
      <c r="AQ43" s="17" t="s">
        <v>68</v>
      </c>
      <c r="AR43" s="17" t="s">
        <v>135</v>
      </c>
      <c r="AS43" s="17">
        <v>2138</v>
      </c>
      <c r="AT43" s="17">
        <v>860.9</v>
      </c>
      <c r="AU43" s="18">
        <f t="shared" si="6"/>
        <v>1277.0999999999999</v>
      </c>
      <c r="AV43" s="48">
        <v>46</v>
      </c>
      <c r="AW43" s="48"/>
      <c r="AX43" s="49">
        <v>453</v>
      </c>
      <c r="AY43" s="18">
        <v>778.09999999999991</v>
      </c>
      <c r="AZ43" s="18">
        <f t="shared" si="7"/>
        <v>1277.0999999999999</v>
      </c>
      <c r="BA43" s="17"/>
      <c r="BB43" s="18"/>
      <c r="BC43" s="18">
        <v>860.9</v>
      </c>
      <c r="BD43" s="18" t="s">
        <v>68</v>
      </c>
      <c r="BE43" s="18" t="s">
        <v>72</v>
      </c>
      <c r="BF43" s="18">
        <v>861</v>
      </c>
    </row>
    <row r="44" spans="1:58" x14ac:dyDescent="0.25">
      <c r="A44" s="14">
        <v>30</v>
      </c>
      <c r="B44" s="14">
        <v>27</v>
      </c>
      <c r="C44" s="45" t="s">
        <v>136</v>
      </c>
      <c r="D44" s="16" t="s">
        <v>64</v>
      </c>
      <c r="E44" s="16" t="s">
        <v>65</v>
      </c>
      <c r="F44" s="17">
        <v>1984</v>
      </c>
      <c r="G44" s="17">
        <v>31</v>
      </c>
      <c r="H44" s="17">
        <f t="shared" si="4"/>
        <v>31</v>
      </c>
      <c r="I44" s="18">
        <v>2857.8</v>
      </c>
      <c r="J44" s="18">
        <v>0</v>
      </c>
      <c r="K44" s="18">
        <f t="shared" si="8"/>
        <v>2857.8</v>
      </c>
      <c r="L44" s="18">
        <v>2864.3</v>
      </c>
      <c r="M44" s="17">
        <v>5</v>
      </c>
      <c r="N44" s="17">
        <v>4</v>
      </c>
      <c r="O44" s="17">
        <v>60</v>
      </c>
      <c r="P44" s="17">
        <v>24</v>
      </c>
      <c r="Q44" s="17" t="s">
        <v>66</v>
      </c>
      <c r="R44" s="17">
        <v>1</v>
      </c>
      <c r="S44" s="46">
        <v>350.3</v>
      </c>
      <c r="T44" s="19">
        <v>131</v>
      </c>
      <c r="U44" s="17" t="s">
        <v>67</v>
      </c>
      <c r="V44" s="18" t="s">
        <v>67</v>
      </c>
      <c r="W44" s="18" t="s">
        <v>68</v>
      </c>
      <c r="X44" s="17" t="s">
        <v>67</v>
      </c>
      <c r="Y44" s="17" t="s">
        <v>67</v>
      </c>
      <c r="Z44" s="17" t="s">
        <v>67</v>
      </c>
      <c r="AA44" s="17" t="s">
        <v>68</v>
      </c>
      <c r="AB44" s="17" t="s">
        <v>68</v>
      </c>
      <c r="AC44" s="17" t="s">
        <v>68</v>
      </c>
      <c r="AD44" s="18" t="s">
        <v>68</v>
      </c>
      <c r="AE44" s="18" t="s">
        <v>67</v>
      </c>
      <c r="AF44" s="17" t="s">
        <v>67</v>
      </c>
      <c r="AG44" s="17" t="s">
        <v>68</v>
      </c>
      <c r="AH44" s="17" t="s">
        <v>67</v>
      </c>
      <c r="AI44" s="17" t="s">
        <v>68</v>
      </c>
      <c r="AJ44" s="17" t="s">
        <v>68</v>
      </c>
      <c r="AK44" s="17" t="s">
        <v>68</v>
      </c>
      <c r="AL44" s="17" t="s">
        <v>68</v>
      </c>
      <c r="AM44" s="24" t="s">
        <v>68</v>
      </c>
      <c r="AN44" s="17" t="s">
        <v>75</v>
      </c>
      <c r="AO44" s="17" t="s">
        <v>70</v>
      </c>
      <c r="AP44" s="17" t="s">
        <v>68</v>
      </c>
      <c r="AQ44" s="17" t="s">
        <v>68</v>
      </c>
      <c r="AR44" s="17" t="s">
        <v>137</v>
      </c>
      <c r="AS44" s="17">
        <v>1886</v>
      </c>
      <c r="AT44" s="17">
        <v>863.9</v>
      </c>
      <c r="AU44" s="18">
        <f t="shared" si="6"/>
        <v>1022.1</v>
      </c>
      <c r="AV44" s="48">
        <v>70.2</v>
      </c>
      <c r="AW44" s="48"/>
      <c r="AX44" s="49">
        <v>486</v>
      </c>
      <c r="AY44" s="18">
        <v>465.9</v>
      </c>
      <c r="AZ44" s="18">
        <f t="shared" si="7"/>
        <v>1022.1</v>
      </c>
      <c r="BA44" s="17"/>
      <c r="BB44" s="18"/>
      <c r="BC44" s="18">
        <v>863.9</v>
      </c>
      <c r="BD44" s="18" t="s">
        <v>68</v>
      </c>
      <c r="BE44" s="18" t="s">
        <v>72</v>
      </c>
      <c r="BF44" s="18">
        <v>892</v>
      </c>
    </row>
    <row r="45" spans="1:58" x14ac:dyDescent="0.25">
      <c r="A45" s="14">
        <v>31</v>
      </c>
      <c r="B45" s="14">
        <v>28</v>
      </c>
      <c r="C45" s="45" t="s">
        <v>138</v>
      </c>
      <c r="D45" s="16" t="s">
        <v>64</v>
      </c>
      <c r="E45" s="16" t="s">
        <v>65</v>
      </c>
      <c r="F45" s="17">
        <v>1968</v>
      </c>
      <c r="G45" s="17">
        <v>42</v>
      </c>
      <c r="H45" s="17">
        <f t="shared" si="4"/>
        <v>47</v>
      </c>
      <c r="I45" s="18">
        <v>3336</v>
      </c>
      <c r="J45" s="18">
        <v>0</v>
      </c>
      <c r="K45" s="18">
        <f t="shared" si="8"/>
        <v>3336</v>
      </c>
      <c r="L45" s="18">
        <v>3338.8</v>
      </c>
      <c r="M45" s="17">
        <v>5</v>
      </c>
      <c r="N45" s="17">
        <v>4</v>
      </c>
      <c r="O45" s="17">
        <v>70</v>
      </c>
      <c r="P45" s="17">
        <v>24</v>
      </c>
      <c r="Q45" s="17" t="s">
        <v>66</v>
      </c>
      <c r="R45" s="17">
        <v>1</v>
      </c>
      <c r="S45" s="46">
        <v>268.5</v>
      </c>
      <c r="T45" s="19">
        <v>149</v>
      </c>
      <c r="U45" s="17" t="s">
        <v>67</v>
      </c>
      <c r="V45" s="18" t="s">
        <v>67</v>
      </c>
      <c r="W45" s="18" t="s">
        <v>68</v>
      </c>
      <c r="X45" s="17" t="s">
        <v>67</v>
      </c>
      <c r="Y45" s="17" t="s">
        <v>67</v>
      </c>
      <c r="Z45" s="17" t="s">
        <v>67</v>
      </c>
      <c r="AA45" s="17" t="s">
        <v>68</v>
      </c>
      <c r="AB45" s="17" t="s">
        <v>68</v>
      </c>
      <c r="AC45" s="17" t="s">
        <v>68</v>
      </c>
      <c r="AD45" s="18" t="s">
        <v>68</v>
      </c>
      <c r="AE45" s="18" t="s">
        <v>67</v>
      </c>
      <c r="AF45" s="17" t="s">
        <v>67</v>
      </c>
      <c r="AG45" s="17" t="s">
        <v>68</v>
      </c>
      <c r="AH45" s="17" t="s">
        <v>67</v>
      </c>
      <c r="AI45" s="17" t="s">
        <v>68</v>
      </c>
      <c r="AJ45" s="17" t="s">
        <v>68</v>
      </c>
      <c r="AK45" s="17" t="s">
        <v>68</v>
      </c>
      <c r="AL45" s="17" t="s">
        <v>68</v>
      </c>
      <c r="AM45" s="24" t="s">
        <v>68</v>
      </c>
      <c r="AN45" s="17" t="s">
        <v>75</v>
      </c>
      <c r="AO45" s="17" t="s">
        <v>70</v>
      </c>
      <c r="AP45" s="17" t="s">
        <v>68</v>
      </c>
      <c r="AQ45" s="17" t="s">
        <v>68</v>
      </c>
      <c r="AR45" s="17" t="s">
        <v>139</v>
      </c>
      <c r="AS45" s="17">
        <v>2770</v>
      </c>
      <c r="AT45" s="17">
        <v>920.8</v>
      </c>
      <c r="AU45" s="18">
        <f t="shared" si="6"/>
        <v>1849.2</v>
      </c>
      <c r="AV45" s="48">
        <v>161.91999999999999</v>
      </c>
      <c r="AW45" s="48"/>
      <c r="AX45" s="49">
        <v>476</v>
      </c>
      <c r="AY45" s="18">
        <v>1211.28</v>
      </c>
      <c r="AZ45" s="18">
        <f t="shared" si="7"/>
        <v>1849.1999999999998</v>
      </c>
      <c r="BA45" s="17"/>
      <c r="BB45" s="18"/>
      <c r="BC45" s="18">
        <v>920.8</v>
      </c>
      <c r="BD45" s="18" t="s">
        <v>68</v>
      </c>
      <c r="BE45" s="18" t="s">
        <v>72</v>
      </c>
      <c r="BF45" s="18">
        <v>921</v>
      </c>
    </row>
    <row r="46" spans="1:58" x14ac:dyDescent="0.25">
      <c r="A46" s="14">
        <v>32</v>
      </c>
      <c r="B46" s="14">
        <v>29</v>
      </c>
      <c r="C46" s="56" t="s">
        <v>140</v>
      </c>
      <c r="D46" s="16" t="s">
        <v>64</v>
      </c>
      <c r="E46" s="16" t="s">
        <v>65</v>
      </c>
      <c r="F46" s="17">
        <v>1968</v>
      </c>
      <c r="G46" s="17">
        <v>41</v>
      </c>
      <c r="H46" s="17">
        <f t="shared" si="4"/>
        <v>47</v>
      </c>
      <c r="I46" s="18">
        <v>3415.4</v>
      </c>
      <c r="J46" s="18">
        <v>0</v>
      </c>
      <c r="K46" s="18">
        <f t="shared" si="8"/>
        <v>3415.4</v>
      </c>
      <c r="L46" s="18">
        <v>3408</v>
      </c>
      <c r="M46" s="17">
        <v>5</v>
      </c>
      <c r="N46" s="17">
        <v>4</v>
      </c>
      <c r="O46" s="17">
        <v>70</v>
      </c>
      <c r="P46" s="17">
        <v>24</v>
      </c>
      <c r="Q46" s="17" t="s">
        <v>66</v>
      </c>
      <c r="R46" s="17">
        <v>1</v>
      </c>
      <c r="S46" s="57">
        <v>275.8</v>
      </c>
      <c r="T46" s="19">
        <v>169</v>
      </c>
      <c r="U46" s="17" t="s">
        <v>67</v>
      </c>
      <c r="V46" s="18" t="s">
        <v>67</v>
      </c>
      <c r="W46" s="18" t="s">
        <v>68</v>
      </c>
      <c r="X46" s="17" t="s">
        <v>67</v>
      </c>
      <c r="Y46" s="17" t="s">
        <v>67</v>
      </c>
      <c r="Z46" s="17" t="s">
        <v>67</v>
      </c>
      <c r="AA46" s="17" t="s">
        <v>68</v>
      </c>
      <c r="AB46" s="17" t="s">
        <v>68</v>
      </c>
      <c r="AC46" s="17" t="s">
        <v>68</v>
      </c>
      <c r="AD46" s="18" t="s">
        <v>68</v>
      </c>
      <c r="AE46" s="18" t="s">
        <v>67</v>
      </c>
      <c r="AF46" s="17" t="s">
        <v>67</v>
      </c>
      <c r="AG46" s="17" t="s">
        <v>68</v>
      </c>
      <c r="AH46" s="17" t="s">
        <v>67</v>
      </c>
      <c r="AI46" s="17" t="s">
        <v>68</v>
      </c>
      <c r="AJ46" s="17" t="s">
        <v>68</v>
      </c>
      <c r="AK46" s="17" t="s">
        <v>68</v>
      </c>
      <c r="AL46" s="17" t="s">
        <v>68</v>
      </c>
      <c r="AM46" s="24" t="s">
        <v>68</v>
      </c>
      <c r="AN46" s="17" t="s">
        <v>75</v>
      </c>
      <c r="AO46" s="17" t="s">
        <v>70</v>
      </c>
      <c r="AP46" s="17" t="s">
        <v>68</v>
      </c>
      <c r="AQ46" s="17" t="s">
        <v>68</v>
      </c>
      <c r="AR46" s="17" t="s">
        <v>141</v>
      </c>
      <c r="AS46" s="24">
        <v>1944</v>
      </c>
      <c r="AT46" s="24">
        <v>929.7</v>
      </c>
      <c r="AU46" s="18">
        <f t="shared" si="6"/>
        <v>1014.3</v>
      </c>
      <c r="AV46" s="58">
        <v>16</v>
      </c>
      <c r="AW46" s="58"/>
      <c r="AX46" s="49">
        <v>476</v>
      </c>
      <c r="AY46" s="18">
        <v>522.29999999999995</v>
      </c>
      <c r="AZ46" s="18">
        <f t="shared" si="7"/>
        <v>1014.3</v>
      </c>
      <c r="BA46" s="17"/>
      <c r="BB46" s="18"/>
      <c r="BC46" s="18">
        <v>929.7</v>
      </c>
      <c r="BD46" s="18" t="s">
        <v>68</v>
      </c>
      <c r="BE46" s="18" t="s">
        <v>72</v>
      </c>
      <c r="BF46" s="18">
        <v>930</v>
      </c>
    </row>
    <row r="47" spans="1:58" x14ac:dyDescent="0.25">
      <c r="A47" s="14">
        <v>33</v>
      </c>
      <c r="B47" s="14">
        <v>30</v>
      </c>
      <c r="C47" s="56" t="s">
        <v>142</v>
      </c>
      <c r="D47" s="16" t="s">
        <v>64</v>
      </c>
      <c r="E47" s="16" t="s">
        <v>65</v>
      </c>
      <c r="F47" s="17">
        <v>1962</v>
      </c>
      <c r="G47" s="17">
        <v>42</v>
      </c>
      <c r="H47" s="17">
        <f t="shared" si="4"/>
        <v>53</v>
      </c>
      <c r="I47" s="18">
        <v>2443.6999999999998</v>
      </c>
      <c r="J47" s="18">
        <v>656.2</v>
      </c>
      <c r="K47" s="18">
        <f t="shared" si="8"/>
        <v>3099.8999999999996</v>
      </c>
      <c r="L47" s="18">
        <v>2443.9</v>
      </c>
      <c r="M47" s="17">
        <v>5</v>
      </c>
      <c r="N47" s="17">
        <v>4</v>
      </c>
      <c r="O47" s="17">
        <v>64</v>
      </c>
      <c r="P47" s="17">
        <v>24</v>
      </c>
      <c r="Q47" s="17" t="s">
        <v>66</v>
      </c>
      <c r="R47" s="17">
        <v>1</v>
      </c>
      <c r="S47" s="57">
        <v>307.7</v>
      </c>
      <c r="T47" s="19">
        <v>108</v>
      </c>
      <c r="U47" s="17" t="s">
        <v>67</v>
      </c>
      <c r="V47" s="18" t="s">
        <v>67</v>
      </c>
      <c r="W47" s="18" t="s">
        <v>68</v>
      </c>
      <c r="X47" s="17" t="s">
        <v>67</v>
      </c>
      <c r="Y47" s="17" t="s">
        <v>67</v>
      </c>
      <c r="Z47" s="17" t="s">
        <v>67</v>
      </c>
      <c r="AA47" s="17" t="s">
        <v>68</v>
      </c>
      <c r="AB47" s="17" t="s">
        <v>68</v>
      </c>
      <c r="AC47" s="17" t="s">
        <v>68</v>
      </c>
      <c r="AD47" s="18" t="s">
        <v>68</v>
      </c>
      <c r="AE47" s="18" t="s">
        <v>67</v>
      </c>
      <c r="AF47" s="17" t="s">
        <v>67</v>
      </c>
      <c r="AG47" s="17" t="s">
        <v>68</v>
      </c>
      <c r="AH47" s="17" t="s">
        <v>67</v>
      </c>
      <c r="AI47" s="17" t="s">
        <v>68</v>
      </c>
      <c r="AJ47" s="17" t="s">
        <v>68</v>
      </c>
      <c r="AK47" s="17" t="s">
        <v>68</v>
      </c>
      <c r="AL47" s="17" t="s">
        <v>68</v>
      </c>
      <c r="AM47" s="24" t="s">
        <v>68</v>
      </c>
      <c r="AN47" s="17" t="s">
        <v>75</v>
      </c>
      <c r="AO47" s="17" t="s">
        <v>70</v>
      </c>
      <c r="AP47" s="17" t="s">
        <v>68</v>
      </c>
      <c r="AQ47" s="17" t="s">
        <v>68</v>
      </c>
      <c r="AR47" s="17" t="s">
        <v>143</v>
      </c>
      <c r="AS47" s="24">
        <v>1701</v>
      </c>
      <c r="AT47" s="24">
        <v>857.8</v>
      </c>
      <c r="AU47" s="18">
        <f t="shared" si="6"/>
        <v>843.2</v>
      </c>
      <c r="AV47" s="58">
        <v>8</v>
      </c>
      <c r="AW47" s="58"/>
      <c r="AX47" s="49">
        <v>187</v>
      </c>
      <c r="AY47" s="18">
        <v>648.20000000000005</v>
      </c>
      <c r="AZ47" s="18">
        <f t="shared" si="7"/>
        <v>843.2</v>
      </c>
      <c r="BA47" s="17"/>
      <c r="BB47" s="18"/>
      <c r="BC47" s="18">
        <v>857.8</v>
      </c>
      <c r="BD47" s="18">
        <v>857.8</v>
      </c>
      <c r="BE47" s="18" t="s">
        <v>144</v>
      </c>
      <c r="BF47" s="18">
        <v>1072</v>
      </c>
    </row>
    <row r="48" spans="1:58" x14ac:dyDescent="0.25">
      <c r="A48" s="14">
        <v>34</v>
      </c>
      <c r="B48" s="14">
        <v>31</v>
      </c>
      <c r="C48" s="56" t="s">
        <v>145</v>
      </c>
      <c r="D48" s="16" t="s">
        <v>64</v>
      </c>
      <c r="E48" s="16" t="s">
        <v>65</v>
      </c>
      <c r="F48" s="17">
        <v>1970</v>
      </c>
      <c r="G48" s="17">
        <v>40</v>
      </c>
      <c r="H48" s="17">
        <f t="shared" si="4"/>
        <v>45</v>
      </c>
      <c r="I48" s="18">
        <v>3816.7</v>
      </c>
      <c r="J48" s="18">
        <f>987.2+548.4</f>
        <v>1535.6</v>
      </c>
      <c r="K48" s="18">
        <f t="shared" si="8"/>
        <v>5352.2999999999993</v>
      </c>
      <c r="L48" s="18">
        <v>5355.5</v>
      </c>
      <c r="M48" s="17">
        <v>5</v>
      </c>
      <c r="N48" s="17">
        <v>8</v>
      </c>
      <c r="O48" s="17">
        <v>112</v>
      </c>
      <c r="P48" s="17">
        <v>48</v>
      </c>
      <c r="Q48" s="17" t="s">
        <v>66</v>
      </c>
      <c r="R48" s="17">
        <v>1</v>
      </c>
      <c r="S48" s="57">
        <v>534</v>
      </c>
      <c r="T48" s="19">
        <v>241</v>
      </c>
      <c r="U48" s="17" t="s">
        <v>67</v>
      </c>
      <c r="V48" s="18" t="s">
        <v>67</v>
      </c>
      <c r="W48" s="18" t="s">
        <v>68</v>
      </c>
      <c r="X48" s="17" t="s">
        <v>67</v>
      </c>
      <c r="Y48" s="17" t="s">
        <v>67</v>
      </c>
      <c r="Z48" s="17" t="s">
        <v>67</v>
      </c>
      <c r="AA48" s="17" t="s">
        <v>68</v>
      </c>
      <c r="AB48" s="17" t="s">
        <v>68</v>
      </c>
      <c r="AC48" s="17" t="s">
        <v>68</v>
      </c>
      <c r="AD48" s="18" t="s">
        <v>68</v>
      </c>
      <c r="AE48" s="18" t="s">
        <v>146</v>
      </c>
      <c r="AF48" s="17" t="s">
        <v>67</v>
      </c>
      <c r="AG48" s="17" t="s">
        <v>68</v>
      </c>
      <c r="AH48" s="17" t="s">
        <v>67</v>
      </c>
      <c r="AI48" s="17" t="s">
        <v>68</v>
      </c>
      <c r="AJ48" s="17" t="s">
        <v>68</v>
      </c>
      <c r="AK48" s="17" t="s">
        <v>68</v>
      </c>
      <c r="AL48" s="17" t="s">
        <v>68</v>
      </c>
      <c r="AM48" s="24" t="s">
        <v>68</v>
      </c>
      <c r="AN48" s="17" t="s">
        <v>75</v>
      </c>
      <c r="AO48" s="17" t="s">
        <v>70</v>
      </c>
      <c r="AP48" s="17" t="s">
        <v>68</v>
      </c>
      <c r="AQ48" s="17" t="s">
        <v>68</v>
      </c>
      <c r="AR48" s="17" t="s">
        <v>147</v>
      </c>
      <c r="AS48" s="24">
        <v>3505</v>
      </c>
      <c r="AT48" s="24">
        <v>1848.4</v>
      </c>
      <c r="AU48" s="18">
        <f t="shared" si="6"/>
        <v>1656.6</v>
      </c>
      <c r="AV48" s="58">
        <v>160.47999999999999</v>
      </c>
      <c r="AW48" s="58"/>
      <c r="AX48" s="49">
        <v>376</v>
      </c>
      <c r="AY48" s="18">
        <v>1120.1199999999999</v>
      </c>
      <c r="AZ48" s="18">
        <f t="shared" si="7"/>
        <v>1656.6</v>
      </c>
      <c r="BA48" s="17"/>
      <c r="BB48" s="18"/>
      <c r="BC48" s="18">
        <v>1848.4</v>
      </c>
      <c r="BD48" s="18" t="s">
        <v>68</v>
      </c>
      <c r="BE48" s="18" t="s">
        <v>72</v>
      </c>
      <c r="BF48" s="18">
        <v>1848</v>
      </c>
    </row>
    <row r="49" spans="1:58" x14ac:dyDescent="0.25">
      <c r="A49" s="14">
        <v>35</v>
      </c>
      <c r="B49" s="14">
        <v>32</v>
      </c>
      <c r="C49" s="56" t="s">
        <v>148</v>
      </c>
      <c r="D49" s="16" t="s">
        <v>64</v>
      </c>
      <c r="E49" s="16" t="s">
        <v>65</v>
      </c>
      <c r="F49" s="17">
        <v>1968</v>
      </c>
      <c r="G49" s="17">
        <v>41</v>
      </c>
      <c r="H49" s="17">
        <f t="shared" si="4"/>
        <v>47</v>
      </c>
      <c r="I49" s="18">
        <v>3132.2</v>
      </c>
      <c r="J49" s="18">
        <v>0</v>
      </c>
      <c r="K49" s="18">
        <f t="shared" si="8"/>
        <v>3132.2</v>
      </c>
      <c r="L49" s="18">
        <v>3132.2</v>
      </c>
      <c r="M49" s="19">
        <v>5</v>
      </c>
      <c r="N49" s="19">
        <v>4</v>
      </c>
      <c r="O49" s="19">
        <v>70</v>
      </c>
      <c r="P49" s="17">
        <v>24</v>
      </c>
      <c r="Q49" s="17" t="s">
        <v>66</v>
      </c>
      <c r="R49" s="17">
        <v>1</v>
      </c>
      <c r="S49" s="57">
        <v>266.8</v>
      </c>
      <c r="T49" s="19">
        <v>134</v>
      </c>
      <c r="U49" s="17" t="s">
        <v>67</v>
      </c>
      <c r="V49" s="18" t="s">
        <v>67</v>
      </c>
      <c r="W49" s="18" t="s">
        <v>68</v>
      </c>
      <c r="X49" s="17" t="s">
        <v>67</v>
      </c>
      <c r="Y49" s="17" t="s">
        <v>67</v>
      </c>
      <c r="Z49" s="17" t="s">
        <v>67</v>
      </c>
      <c r="AA49" s="17" t="s">
        <v>68</v>
      </c>
      <c r="AB49" s="17" t="s">
        <v>68</v>
      </c>
      <c r="AC49" s="17" t="s">
        <v>68</v>
      </c>
      <c r="AD49" s="18" t="s">
        <v>68</v>
      </c>
      <c r="AE49" s="18" t="s">
        <v>67</v>
      </c>
      <c r="AF49" s="17" t="s">
        <v>67</v>
      </c>
      <c r="AG49" s="17" t="s">
        <v>68</v>
      </c>
      <c r="AH49" s="17" t="s">
        <v>67</v>
      </c>
      <c r="AI49" s="17" t="s">
        <v>68</v>
      </c>
      <c r="AJ49" s="17" t="s">
        <v>68</v>
      </c>
      <c r="AK49" s="17" t="s">
        <v>68</v>
      </c>
      <c r="AL49" s="17" t="s">
        <v>68</v>
      </c>
      <c r="AM49" s="24" t="s">
        <v>68</v>
      </c>
      <c r="AN49" s="17" t="s">
        <v>75</v>
      </c>
      <c r="AO49" s="17" t="s">
        <v>70</v>
      </c>
      <c r="AP49" s="17" t="s">
        <v>68</v>
      </c>
      <c r="AQ49" s="17" t="s">
        <v>68</v>
      </c>
      <c r="AR49" s="17" t="s">
        <v>149</v>
      </c>
      <c r="AS49" s="24">
        <v>2809</v>
      </c>
      <c r="AT49" s="24">
        <v>864</v>
      </c>
      <c r="AU49" s="18">
        <f t="shared" si="6"/>
        <v>1945</v>
      </c>
      <c r="AV49" s="58">
        <v>38.4</v>
      </c>
      <c r="AW49" s="58"/>
      <c r="AX49" s="49">
        <v>505</v>
      </c>
      <c r="AY49" s="18">
        <v>1401.6</v>
      </c>
      <c r="AZ49" s="18">
        <f t="shared" si="7"/>
        <v>1945</v>
      </c>
      <c r="BA49" s="54"/>
      <c r="BB49" s="55"/>
      <c r="BC49" s="18">
        <v>864</v>
      </c>
      <c r="BD49" s="18" t="s">
        <v>68</v>
      </c>
      <c r="BE49" s="18" t="s">
        <v>72</v>
      </c>
      <c r="BF49" s="18">
        <v>864</v>
      </c>
    </row>
    <row r="50" spans="1:58" x14ac:dyDescent="0.25">
      <c r="A50" s="14">
        <v>36</v>
      </c>
      <c r="B50" s="14">
        <v>33</v>
      </c>
      <c r="C50" s="56" t="s">
        <v>150</v>
      </c>
      <c r="D50" s="16" t="s">
        <v>64</v>
      </c>
      <c r="E50" s="16" t="s">
        <v>65</v>
      </c>
      <c r="F50" s="6">
        <v>1971</v>
      </c>
      <c r="G50" s="6"/>
      <c r="H50" s="17">
        <f t="shared" si="4"/>
        <v>44</v>
      </c>
      <c r="I50" s="17">
        <v>4482.5</v>
      </c>
      <c r="J50" s="18">
        <v>0</v>
      </c>
      <c r="K50" s="18">
        <f t="shared" si="8"/>
        <v>4482.5</v>
      </c>
      <c r="L50" s="18">
        <v>4485.6000000000004</v>
      </c>
      <c r="M50" s="17">
        <v>5</v>
      </c>
      <c r="N50" s="17">
        <v>6</v>
      </c>
      <c r="O50" s="17">
        <v>100</v>
      </c>
      <c r="P50" s="17">
        <v>36</v>
      </c>
      <c r="Q50" s="17" t="s">
        <v>66</v>
      </c>
      <c r="R50" s="17">
        <v>1</v>
      </c>
      <c r="S50" s="57">
        <v>394.4</v>
      </c>
      <c r="T50" s="17">
        <v>195</v>
      </c>
      <c r="U50" s="17" t="s">
        <v>67</v>
      </c>
      <c r="V50" s="18" t="s">
        <v>67</v>
      </c>
      <c r="W50" s="18" t="s">
        <v>68</v>
      </c>
      <c r="X50" s="17" t="s">
        <v>67</v>
      </c>
      <c r="Y50" s="17" t="s">
        <v>67</v>
      </c>
      <c r="Z50" s="17" t="s">
        <v>67</v>
      </c>
      <c r="AA50" s="17" t="s">
        <v>68</v>
      </c>
      <c r="AB50" s="17" t="s">
        <v>68</v>
      </c>
      <c r="AC50" s="17" t="s">
        <v>68</v>
      </c>
      <c r="AD50" s="18" t="s">
        <v>68</v>
      </c>
      <c r="AE50" s="17" t="s">
        <v>67</v>
      </c>
      <c r="AF50" s="17" t="s">
        <v>67</v>
      </c>
      <c r="AG50" s="17" t="s">
        <v>68</v>
      </c>
      <c r="AH50" s="17" t="s">
        <v>67</v>
      </c>
      <c r="AI50" s="17" t="s">
        <v>68</v>
      </c>
      <c r="AJ50" s="17" t="s">
        <v>68</v>
      </c>
      <c r="AK50" s="17" t="s">
        <v>68</v>
      </c>
      <c r="AL50" s="17" t="s">
        <v>68</v>
      </c>
      <c r="AM50" s="24" t="s">
        <v>68</v>
      </c>
      <c r="AN50" s="17" t="s">
        <v>75</v>
      </c>
      <c r="AO50" s="17" t="s">
        <v>70</v>
      </c>
      <c r="AP50" s="17" t="s">
        <v>68</v>
      </c>
      <c r="AQ50" s="17" t="s">
        <v>68</v>
      </c>
      <c r="AR50" s="17" t="s">
        <v>151</v>
      </c>
      <c r="AS50" s="24">
        <v>2194</v>
      </c>
      <c r="AT50" s="24">
        <v>1237.5999999999999</v>
      </c>
      <c r="AU50" s="18">
        <f t="shared" si="6"/>
        <v>956.40000000000009</v>
      </c>
      <c r="AV50" s="58">
        <v>105</v>
      </c>
      <c r="AW50" s="58"/>
      <c r="AX50" s="49">
        <v>593</v>
      </c>
      <c r="AY50" s="17">
        <v>258.40000000000009</v>
      </c>
      <c r="AZ50" s="18">
        <f t="shared" si="7"/>
        <v>956.40000000000009</v>
      </c>
      <c r="BA50" s="17"/>
      <c r="BB50" s="17"/>
      <c r="BC50" s="17">
        <v>1237.5999999999999</v>
      </c>
      <c r="BD50" s="18" t="s">
        <v>68</v>
      </c>
      <c r="BE50" s="17" t="s">
        <v>72</v>
      </c>
      <c r="BF50" s="17">
        <v>1238</v>
      </c>
    </row>
    <row r="51" spans="1:58" ht="15.75" hidden="1" customHeight="1" x14ac:dyDescent="0.25">
      <c r="A51" s="228" t="s">
        <v>2</v>
      </c>
      <c r="B51" s="228"/>
      <c r="C51" s="227" t="s">
        <v>3</v>
      </c>
      <c r="D51" s="227"/>
      <c r="E51" s="227" t="s">
        <v>4</v>
      </c>
      <c r="F51" s="219" t="s">
        <v>5</v>
      </c>
      <c r="G51" s="6"/>
      <c r="H51" s="218" t="s">
        <v>7</v>
      </c>
      <c r="I51" s="219" t="s">
        <v>8</v>
      </c>
      <c r="J51" s="219"/>
      <c r="K51" s="219"/>
      <c r="L51" s="6"/>
      <c r="M51" s="218" t="s">
        <v>9</v>
      </c>
      <c r="N51" s="218" t="s">
        <v>10</v>
      </c>
      <c r="O51" s="218" t="s">
        <v>11</v>
      </c>
      <c r="P51" s="218" t="s">
        <v>12</v>
      </c>
      <c r="Q51" s="218" t="s">
        <v>13</v>
      </c>
      <c r="R51" s="218" t="s">
        <v>14</v>
      </c>
      <c r="S51" s="218" t="s">
        <v>15</v>
      </c>
      <c r="T51" s="218" t="s">
        <v>152</v>
      </c>
      <c r="U51" s="219" t="s">
        <v>17</v>
      </c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 t="s">
        <v>18</v>
      </c>
      <c r="AG51" s="219"/>
      <c r="AH51" s="219"/>
      <c r="AI51" s="219"/>
      <c r="AJ51" s="219" t="s">
        <v>19</v>
      </c>
      <c r="AK51" s="219"/>
      <c r="AL51" s="219"/>
      <c r="AM51" s="6"/>
      <c r="AN51" s="218" t="s">
        <v>20</v>
      </c>
      <c r="AO51" s="218" t="s">
        <v>21</v>
      </c>
      <c r="AP51" s="219" t="s">
        <v>22</v>
      </c>
      <c r="AQ51" s="219" t="s">
        <v>23</v>
      </c>
      <c r="AR51" s="219" t="s">
        <v>24</v>
      </c>
      <c r="AS51" s="217" t="s">
        <v>25</v>
      </c>
      <c r="AT51" s="219" t="s">
        <v>26</v>
      </c>
      <c r="AU51" s="219" t="s">
        <v>27</v>
      </c>
      <c r="AV51" s="217" t="s">
        <v>28</v>
      </c>
      <c r="AW51" s="217"/>
      <c r="AX51" s="217"/>
      <c r="AY51" s="217"/>
      <c r="AZ51" s="217"/>
      <c r="BA51" s="218" t="s">
        <v>29</v>
      </c>
      <c r="BB51" s="218" t="s">
        <v>30</v>
      </c>
      <c r="BC51" s="219" t="s">
        <v>31</v>
      </c>
      <c r="BD51" s="218" t="s">
        <v>32</v>
      </c>
      <c r="BE51" s="219" t="s">
        <v>33</v>
      </c>
      <c r="BF51" s="219"/>
    </row>
    <row r="52" spans="1:58" ht="136.5" hidden="1" customHeight="1" x14ac:dyDescent="0.25">
      <c r="A52" s="228"/>
      <c r="B52" s="228"/>
      <c r="C52" s="227"/>
      <c r="D52" s="227"/>
      <c r="E52" s="227"/>
      <c r="F52" s="219"/>
      <c r="G52" s="8" t="s">
        <v>6</v>
      </c>
      <c r="H52" s="218"/>
      <c r="I52" s="8" t="s">
        <v>34</v>
      </c>
      <c r="J52" s="8" t="s">
        <v>35</v>
      </c>
      <c r="K52" s="9" t="s">
        <v>36</v>
      </c>
      <c r="L52" s="9"/>
      <c r="M52" s="218"/>
      <c r="N52" s="218"/>
      <c r="O52" s="218"/>
      <c r="P52" s="218"/>
      <c r="Q52" s="218"/>
      <c r="R52" s="218"/>
      <c r="S52" s="218"/>
      <c r="T52" s="218"/>
      <c r="U52" s="8" t="s">
        <v>38</v>
      </c>
      <c r="V52" s="8" t="s">
        <v>39</v>
      </c>
      <c r="W52" s="8" t="s">
        <v>40</v>
      </c>
      <c r="X52" s="8" t="s">
        <v>41</v>
      </c>
      <c r="Y52" s="8" t="s">
        <v>42</v>
      </c>
      <c r="Z52" s="8" t="s">
        <v>43</v>
      </c>
      <c r="AA52" s="8" t="s">
        <v>44</v>
      </c>
      <c r="AB52" s="8" t="s">
        <v>45</v>
      </c>
      <c r="AC52" s="8" t="s">
        <v>46</v>
      </c>
      <c r="AD52" s="8" t="s">
        <v>47</v>
      </c>
      <c r="AE52" s="8" t="s">
        <v>48</v>
      </c>
      <c r="AF52" s="8" t="s">
        <v>49</v>
      </c>
      <c r="AG52" s="8" t="s">
        <v>50</v>
      </c>
      <c r="AH52" s="8" t="s">
        <v>51</v>
      </c>
      <c r="AI52" s="8" t="s">
        <v>52</v>
      </c>
      <c r="AJ52" s="8" t="s">
        <v>53</v>
      </c>
      <c r="AK52" s="8" t="s">
        <v>42</v>
      </c>
      <c r="AL52" s="8" t="s">
        <v>41</v>
      </c>
      <c r="AM52" s="8" t="s">
        <v>54</v>
      </c>
      <c r="AN52" s="218"/>
      <c r="AO52" s="218"/>
      <c r="AP52" s="219"/>
      <c r="AQ52" s="219"/>
      <c r="AR52" s="219"/>
      <c r="AS52" s="217"/>
      <c r="AT52" s="219"/>
      <c r="AU52" s="219"/>
      <c r="AV52" s="8" t="s">
        <v>55</v>
      </c>
      <c r="AW52" s="8" t="s">
        <v>56</v>
      </c>
      <c r="AX52" s="8" t="s">
        <v>57</v>
      </c>
      <c r="AY52" s="8" t="s">
        <v>58</v>
      </c>
      <c r="AZ52" s="8" t="s">
        <v>36</v>
      </c>
      <c r="BA52" s="218"/>
      <c r="BB52" s="218"/>
      <c r="BC52" s="219"/>
      <c r="BD52" s="218"/>
      <c r="BE52" s="6" t="s">
        <v>59</v>
      </c>
      <c r="BF52" s="6" t="s">
        <v>60</v>
      </c>
    </row>
    <row r="53" spans="1:58" x14ac:dyDescent="0.25">
      <c r="A53" s="59">
        <v>37</v>
      </c>
      <c r="B53" s="59">
        <v>34</v>
      </c>
      <c r="C53" s="60" t="s">
        <v>153</v>
      </c>
      <c r="D53" s="53" t="s">
        <v>64</v>
      </c>
      <c r="E53" s="53" t="s">
        <v>65</v>
      </c>
      <c r="F53" s="6">
        <v>1961</v>
      </c>
      <c r="G53" s="6"/>
      <c r="H53" s="17">
        <f t="shared" si="4"/>
        <v>54</v>
      </c>
      <c r="I53" s="18">
        <v>2744.7</v>
      </c>
      <c r="J53" s="18">
        <v>0</v>
      </c>
      <c r="K53" s="18">
        <f t="shared" si="8"/>
        <v>2744.7</v>
      </c>
      <c r="L53" s="25">
        <v>2477.6999999999998</v>
      </c>
      <c r="M53" s="17">
        <v>5</v>
      </c>
      <c r="N53" s="17">
        <v>4</v>
      </c>
      <c r="O53" s="17">
        <v>60</v>
      </c>
      <c r="P53" s="17">
        <v>24</v>
      </c>
      <c r="Q53" s="17" t="s">
        <v>66</v>
      </c>
      <c r="R53" s="17">
        <v>1</v>
      </c>
      <c r="S53" s="57">
        <v>415</v>
      </c>
      <c r="T53" s="17">
        <v>128</v>
      </c>
      <c r="U53" s="17" t="s">
        <v>67</v>
      </c>
      <c r="V53" s="18" t="s">
        <v>67</v>
      </c>
      <c r="W53" s="18" t="s">
        <v>68</v>
      </c>
      <c r="X53" s="17" t="s">
        <v>67</v>
      </c>
      <c r="Y53" s="17" t="s">
        <v>67</v>
      </c>
      <c r="Z53" s="17" t="s">
        <v>67</v>
      </c>
      <c r="AA53" s="17" t="s">
        <v>68</v>
      </c>
      <c r="AB53" s="17" t="s">
        <v>68</v>
      </c>
      <c r="AC53" s="17" t="s">
        <v>68</v>
      </c>
      <c r="AD53" s="18" t="s">
        <v>68</v>
      </c>
      <c r="AE53" s="18" t="s">
        <v>68</v>
      </c>
      <c r="AF53" s="17" t="s">
        <v>67</v>
      </c>
      <c r="AG53" s="17" t="s">
        <v>68</v>
      </c>
      <c r="AH53" s="17" t="s">
        <v>67</v>
      </c>
      <c r="AI53" s="17" t="s">
        <v>68</v>
      </c>
      <c r="AJ53" s="17" t="s">
        <v>68</v>
      </c>
      <c r="AK53" s="17" t="s">
        <v>68</v>
      </c>
      <c r="AL53" s="17" t="s">
        <v>68</v>
      </c>
      <c r="AM53" s="24" t="s">
        <v>68</v>
      </c>
      <c r="AN53" s="17" t="s">
        <v>69</v>
      </c>
      <c r="AO53" s="17" t="s">
        <v>70</v>
      </c>
      <c r="AP53" s="17" t="s">
        <v>68</v>
      </c>
      <c r="AQ53" s="17" t="s">
        <v>68</v>
      </c>
      <c r="AR53" s="17" t="s">
        <v>154</v>
      </c>
      <c r="AS53" s="24">
        <v>1357</v>
      </c>
      <c r="AT53" s="24">
        <v>672.9</v>
      </c>
      <c r="AU53" s="18">
        <f t="shared" si="6"/>
        <v>684.1</v>
      </c>
      <c r="AV53" s="58">
        <v>52</v>
      </c>
      <c r="AW53" s="58"/>
      <c r="AX53" s="49">
        <v>453</v>
      </c>
      <c r="AY53" s="18">
        <v>179.10000000000002</v>
      </c>
      <c r="AZ53" s="18">
        <f t="shared" si="7"/>
        <v>684.1</v>
      </c>
      <c r="BA53" s="17"/>
      <c r="BB53" s="17"/>
      <c r="BC53" s="18">
        <v>672.9</v>
      </c>
      <c r="BD53" s="18" t="s">
        <v>68</v>
      </c>
      <c r="BE53" s="18" t="s">
        <v>72</v>
      </c>
      <c r="BF53" s="18">
        <v>757</v>
      </c>
    </row>
    <row r="54" spans="1:58" x14ac:dyDescent="0.25">
      <c r="A54" s="14">
        <v>38</v>
      </c>
      <c r="B54" s="14">
        <v>35</v>
      </c>
      <c r="C54" s="56" t="s">
        <v>155</v>
      </c>
      <c r="D54" s="16" t="s">
        <v>64</v>
      </c>
      <c r="E54" s="16" t="s">
        <v>65</v>
      </c>
      <c r="F54" s="17">
        <v>1967</v>
      </c>
      <c r="G54" s="17">
        <v>40</v>
      </c>
      <c r="H54" s="17">
        <f t="shared" si="4"/>
        <v>48</v>
      </c>
      <c r="I54" s="18">
        <v>3151.8</v>
      </c>
      <c r="J54" s="18">
        <v>0</v>
      </c>
      <c r="K54" s="18">
        <f t="shared" si="8"/>
        <v>3151.8</v>
      </c>
      <c r="L54" s="18">
        <v>3151.8</v>
      </c>
      <c r="M54" s="17">
        <v>5</v>
      </c>
      <c r="N54" s="17">
        <v>4</v>
      </c>
      <c r="O54" s="17">
        <v>80</v>
      </c>
      <c r="P54" s="17">
        <v>24</v>
      </c>
      <c r="Q54" s="17" t="s">
        <v>66</v>
      </c>
      <c r="R54" s="17">
        <v>1</v>
      </c>
      <c r="S54" s="57">
        <v>315.60000000000002</v>
      </c>
      <c r="T54" s="17">
        <v>128</v>
      </c>
      <c r="U54" s="17" t="s">
        <v>67</v>
      </c>
      <c r="V54" s="18" t="s">
        <v>67</v>
      </c>
      <c r="W54" s="18" t="s">
        <v>68</v>
      </c>
      <c r="X54" s="17" t="s">
        <v>67</v>
      </c>
      <c r="Y54" s="17" t="s">
        <v>67</v>
      </c>
      <c r="Z54" s="17" t="s">
        <v>67</v>
      </c>
      <c r="AA54" s="17" t="s">
        <v>68</v>
      </c>
      <c r="AB54" s="17" t="s">
        <v>68</v>
      </c>
      <c r="AC54" s="17" t="s">
        <v>68</v>
      </c>
      <c r="AD54" s="18" t="s">
        <v>68</v>
      </c>
      <c r="AE54" s="17" t="s">
        <v>67</v>
      </c>
      <c r="AF54" s="17" t="s">
        <v>67</v>
      </c>
      <c r="AG54" s="17" t="s">
        <v>68</v>
      </c>
      <c r="AH54" s="17" t="s">
        <v>67</v>
      </c>
      <c r="AI54" s="17" t="s">
        <v>68</v>
      </c>
      <c r="AJ54" s="17" t="s">
        <v>68</v>
      </c>
      <c r="AK54" s="17" t="s">
        <v>68</v>
      </c>
      <c r="AL54" s="17" t="s">
        <v>68</v>
      </c>
      <c r="AM54" s="24" t="s">
        <v>68</v>
      </c>
      <c r="AN54" s="17" t="s">
        <v>75</v>
      </c>
      <c r="AO54" s="17" t="s">
        <v>70</v>
      </c>
      <c r="AP54" s="17" t="s">
        <v>68</v>
      </c>
      <c r="AQ54" s="17" t="s">
        <v>68</v>
      </c>
      <c r="AR54" s="17" t="s">
        <v>156</v>
      </c>
      <c r="AS54" s="24">
        <v>4189</v>
      </c>
      <c r="AT54" s="24">
        <v>868.7</v>
      </c>
      <c r="AU54" s="18">
        <f t="shared" si="6"/>
        <v>3320.3</v>
      </c>
      <c r="AV54" s="58">
        <v>176.3</v>
      </c>
      <c r="AW54" s="58"/>
      <c r="AX54" s="49">
        <v>481</v>
      </c>
      <c r="AY54" s="18">
        <v>2663</v>
      </c>
      <c r="AZ54" s="18">
        <f t="shared" si="7"/>
        <v>3320.3</v>
      </c>
      <c r="BA54" s="17"/>
      <c r="BB54" s="18"/>
      <c r="BC54" s="18">
        <v>868.7</v>
      </c>
      <c r="BD54" s="18" t="s">
        <v>68</v>
      </c>
      <c r="BE54" s="18" t="s">
        <v>72</v>
      </c>
      <c r="BF54" s="18">
        <v>869</v>
      </c>
    </row>
    <row r="55" spans="1:58" x14ac:dyDescent="0.25">
      <c r="A55" s="61">
        <v>39</v>
      </c>
      <c r="B55" s="61">
        <v>36</v>
      </c>
      <c r="C55" s="56" t="s">
        <v>157</v>
      </c>
      <c r="D55" s="16" t="s">
        <v>64</v>
      </c>
      <c r="E55" s="16" t="s">
        <v>65</v>
      </c>
      <c r="F55" s="17">
        <v>1967</v>
      </c>
      <c r="G55" s="17">
        <v>40</v>
      </c>
      <c r="H55" s="17">
        <f t="shared" si="4"/>
        <v>48</v>
      </c>
      <c r="I55" s="18">
        <v>3141.5</v>
      </c>
      <c r="J55" s="18">
        <v>0</v>
      </c>
      <c r="K55" s="18">
        <f t="shared" si="8"/>
        <v>3141.5</v>
      </c>
      <c r="L55" s="18">
        <v>3142.5</v>
      </c>
      <c r="M55" s="17">
        <v>5</v>
      </c>
      <c r="N55" s="17">
        <v>4</v>
      </c>
      <c r="O55" s="17">
        <v>80</v>
      </c>
      <c r="P55" s="17">
        <v>24</v>
      </c>
      <c r="Q55" s="17" t="s">
        <v>66</v>
      </c>
      <c r="R55" s="17">
        <v>1</v>
      </c>
      <c r="S55" s="57">
        <v>314.89999999999998</v>
      </c>
      <c r="T55" s="17">
        <v>157</v>
      </c>
      <c r="U55" s="17" t="s">
        <v>67</v>
      </c>
      <c r="V55" s="18" t="s">
        <v>67</v>
      </c>
      <c r="W55" s="18" t="s">
        <v>68</v>
      </c>
      <c r="X55" s="17" t="s">
        <v>67</v>
      </c>
      <c r="Y55" s="17" t="s">
        <v>67</v>
      </c>
      <c r="Z55" s="17" t="s">
        <v>67</v>
      </c>
      <c r="AA55" s="17" t="s">
        <v>68</v>
      </c>
      <c r="AB55" s="17" t="s">
        <v>68</v>
      </c>
      <c r="AC55" s="17" t="s">
        <v>68</v>
      </c>
      <c r="AD55" s="18" t="s">
        <v>68</v>
      </c>
      <c r="AE55" s="17" t="s">
        <v>67</v>
      </c>
      <c r="AF55" s="17" t="s">
        <v>67</v>
      </c>
      <c r="AG55" s="17" t="s">
        <v>68</v>
      </c>
      <c r="AH55" s="17" t="s">
        <v>67</v>
      </c>
      <c r="AI55" s="17" t="s">
        <v>68</v>
      </c>
      <c r="AJ55" s="17" t="s">
        <v>68</v>
      </c>
      <c r="AK55" s="17" t="s">
        <v>68</v>
      </c>
      <c r="AL55" s="17" t="s">
        <v>68</v>
      </c>
      <c r="AM55" s="24" t="s">
        <v>68</v>
      </c>
      <c r="AN55" s="17" t="s">
        <v>75</v>
      </c>
      <c r="AO55" s="17" t="s">
        <v>70</v>
      </c>
      <c r="AP55" s="17" t="s">
        <v>68</v>
      </c>
      <c r="AQ55" s="17" t="s">
        <v>68</v>
      </c>
      <c r="AR55" s="17" t="s">
        <v>158</v>
      </c>
      <c r="AS55" s="24">
        <v>3259</v>
      </c>
      <c r="AT55" s="24">
        <v>872.7</v>
      </c>
      <c r="AU55" s="18">
        <f t="shared" si="6"/>
        <v>2386.3000000000002</v>
      </c>
      <c r="AV55" s="58">
        <v>108</v>
      </c>
      <c r="AW55" s="58"/>
      <c r="AX55" s="49">
        <v>481</v>
      </c>
      <c r="AY55" s="18">
        <v>1797.3000000000002</v>
      </c>
      <c r="AZ55" s="18">
        <f t="shared" si="7"/>
        <v>2386.3000000000002</v>
      </c>
      <c r="BA55" s="17"/>
      <c r="BB55" s="18"/>
      <c r="BC55" s="18">
        <v>872.7</v>
      </c>
      <c r="BD55" s="18" t="s">
        <v>68</v>
      </c>
      <c r="BE55" s="18" t="s">
        <v>72</v>
      </c>
      <c r="BF55" s="18">
        <v>976</v>
      </c>
    </row>
    <row r="56" spans="1:58" x14ac:dyDescent="0.25">
      <c r="A56" s="14">
        <v>40</v>
      </c>
      <c r="B56" s="14">
        <v>37</v>
      </c>
      <c r="C56" s="56" t="s">
        <v>159</v>
      </c>
      <c r="D56" s="16" t="s">
        <v>64</v>
      </c>
      <c r="E56" s="16" t="s">
        <v>65</v>
      </c>
      <c r="F56" s="17">
        <v>1992</v>
      </c>
      <c r="G56" s="17">
        <v>40</v>
      </c>
      <c r="H56" s="17">
        <f t="shared" si="4"/>
        <v>23</v>
      </c>
      <c r="I56" s="18">
        <v>5627.1</v>
      </c>
      <c r="J56" s="18">
        <v>0</v>
      </c>
      <c r="K56" s="18">
        <f t="shared" si="8"/>
        <v>5627.1</v>
      </c>
      <c r="L56" s="25">
        <v>5629.9</v>
      </c>
      <c r="M56" s="17">
        <v>5</v>
      </c>
      <c r="N56" s="17">
        <v>5</v>
      </c>
      <c r="O56" s="17">
        <v>100</v>
      </c>
      <c r="P56" s="17">
        <v>30</v>
      </c>
      <c r="Q56" s="17" t="s">
        <v>66</v>
      </c>
      <c r="R56" s="17">
        <v>1</v>
      </c>
      <c r="S56" s="57">
        <v>792</v>
      </c>
      <c r="T56" s="17">
        <v>257</v>
      </c>
      <c r="U56" s="17" t="s">
        <v>67</v>
      </c>
      <c r="V56" s="18" t="s">
        <v>67</v>
      </c>
      <c r="W56" s="18" t="s">
        <v>68</v>
      </c>
      <c r="X56" s="17" t="s">
        <v>67</v>
      </c>
      <c r="Y56" s="17" t="s">
        <v>67</v>
      </c>
      <c r="Z56" s="17" t="s">
        <v>67</v>
      </c>
      <c r="AA56" s="17" t="s">
        <v>68</v>
      </c>
      <c r="AB56" s="17" t="s">
        <v>68</v>
      </c>
      <c r="AC56" s="17" t="s">
        <v>68</v>
      </c>
      <c r="AD56" s="18" t="s">
        <v>68</v>
      </c>
      <c r="AE56" s="17" t="s">
        <v>160</v>
      </c>
      <c r="AF56" s="17" t="s">
        <v>67</v>
      </c>
      <c r="AG56" s="17" t="s">
        <v>68</v>
      </c>
      <c r="AH56" s="17" t="s">
        <v>67</v>
      </c>
      <c r="AI56" s="17" t="s">
        <v>68</v>
      </c>
      <c r="AJ56" s="17" t="s">
        <v>68</v>
      </c>
      <c r="AK56" s="17" t="s">
        <v>68</v>
      </c>
      <c r="AL56" s="17" t="s">
        <v>68</v>
      </c>
      <c r="AM56" s="24" t="s">
        <v>68</v>
      </c>
      <c r="AN56" s="17" t="s">
        <v>75</v>
      </c>
      <c r="AO56" s="17" t="s">
        <v>70</v>
      </c>
      <c r="AP56" s="17" t="s">
        <v>68</v>
      </c>
      <c r="AQ56" s="17" t="s">
        <v>68</v>
      </c>
      <c r="AR56" s="17" t="s">
        <v>161</v>
      </c>
      <c r="AS56" s="24">
        <v>3691</v>
      </c>
      <c r="AT56" s="24">
        <v>1549.3</v>
      </c>
      <c r="AU56" s="18">
        <f t="shared" si="6"/>
        <v>2141.6999999999998</v>
      </c>
      <c r="AV56" s="58">
        <v>97.5</v>
      </c>
      <c r="AW56" s="58"/>
      <c r="AX56" s="49">
        <v>655</v>
      </c>
      <c r="AY56" s="18">
        <v>1389.1999999999998</v>
      </c>
      <c r="AZ56" s="18">
        <f t="shared" si="7"/>
        <v>2141.6999999999998</v>
      </c>
      <c r="BA56" s="17"/>
      <c r="BB56" s="18"/>
      <c r="BC56" s="18">
        <v>1549.3</v>
      </c>
      <c r="BD56" s="17" t="s">
        <v>67</v>
      </c>
      <c r="BE56" s="18" t="s">
        <v>72</v>
      </c>
      <c r="BF56" s="18">
        <v>1610</v>
      </c>
    </row>
    <row r="57" spans="1:58" x14ac:dyDescent="0.25">
      <c r="A57" s="61">
        <v>41</v>
      </c>
      <c r="B57" s="61">
        <v>38</v>
      </c>
      <c r="C57" s="56" t="s">
        <v>162</v>
      </c>
      <c r="D57" s="16" t="s">
        <v>64</v>
      </c>
      <c r="E57" s="16" t="s">
        <v>65</v>
      </c>
      <c r="F57" s="17">
        <v>1994</v>
      </c>
      <c r="G57" s="17">
        <v>38</v>
      </c>
      <c r="H57" s="17">
        <f t="shared" si="4"/>
        <v>21</v>
      </c>
      <c r="I57" s="18">
        <v>4523.6000000000004</v>
      </c>
      <c r="J57" s="18">
        <v>0</v>
      </c>
      <c r="K57" s="18">
        <f t="shared" si="8"/>
        <v>4523.6000000000004</v>
      </c>
      <c r="L57" s="25">
        <v>4523.8999999999996</v>
      </c>
      <c r="M57" s="17">
        <v>5</v>
      </c>
      <c r="N57" s="17">
        <v>4</v>
      </c>
      <c r="O57" s="17">
        <v>80</v>
      </c>
      <c r="P57" s="17">
        <v>24</v>
      </c>
      <c r="Q57" s="17" t="s">
        <v>66</v>
      </c>
      <c r="R57" s="17">
        <v>1</v>
      </c>
      <c r="S57" s="57">
        <v>634.1</v>
      </c>
      <c r="T57" s="17">
        <v>201</v>
      </c>
      <c r="U57" s="17" t="s">
        <v>67</v>
      </c>
      <c r="V57" s="18" t="s">
        <v>67</v>
      </c>
      <c r="W57" s="18" t="s">
        <v>68</v>
      </c>
      <c r="X57" s="17" t="s">
        <v>67</v>
      </c>
      <c r="Y57" s="17" t="s">
        <v>67</v>
      </c>
      <c r="Z57" s="17" t="s">
        <v>67</v>
      </c>
      <c r="AA57" s="17" t="s">
        <v>68</v>
      </c>
      <c r="AB57" s="17" t="s">
        <v>68</v>
      </c>
      <c r="AC57" s="17" t="s">
        <v>68</v>
      </c>
      <c r="AD57" s="18" t="s">
        <v>68</v>
      </c>
      <c r="AE57" s="18" t="s">
        <v>67</v>
      </c>
      <c r="AF57" s="17" t="s">
        <v>67</v>
      </c>
      <c r="AG57" s="17" t="s">
        <v>68</v>
      </c>
      <c r="AH57" s="17" t="s">
        <v>67</v>
      </c>
      <c r="AI57" s="17" t="s">
        <v>68</v>
      </c>
      <c r="AJ57" s="17" t="s">
        <v>68</v>
      </c>
      <c r="AK57" s="17" t="s">
        <v>68</v>
      </c>
      <c r="AL57" s="17" t="s">
        <v>68</v>
      </c>
      <c r="AM57" s="24" t="s">
        <v>68</v>
      </c>
      <c r="AN57" s="17" t="s">
        <v>69</v>
      </c>
      <c r="AO57" s="17" t="s">
        <v>70</v>
      </c>
      <c r="AP57" s="17" t="s">
        <v>68</v>
      </c>
      <c r="AQ57" s="17" t="s">
        <v>68</v>
      </c>
      <c r="AR57" s="17" t="s">
        <v>163</v>
      </c>
      <c r="AS57" s="24">
        <v>2764</v>
      </c>
      <c r="AT57" s="24">
        <v>1251.0999999999999</v>
      </c>
      <c r="AU57" s="18">
        <f t="shared" si="6"/>
        <v>1512.9</v>
      </c>
      <c r="AV57" s="58">
        <v>50</v>
      </c>
      <c r="AW57" s="58"/>
      <c r="AX57" s="49">
        <v>492</v>
      </c>
      <c r="AY57" s="18">
        <v>970.90000000000009</v>
      </c>
      <c r="AZ57" s="18">
        <f t="shared" si="7"/>
        <v>1512.9</v>
      </c>
      <c r="BA57" s="17"/>
      <c r="BB57" s="18"/>
      <c r="BC57" s="18">
        <v>1251.0999999999999</v>
      </c>
      <c r="BD57" s="17" t="s">
        <v>67</v>
      </c>
      <c r="BE57" s="18" t="s">
        <v>72</v>
      </c>
      <c r="BF57" s="18">
        <v>1260</v>
      </c>
    </row>
    <row r="58" spans="1:58" x14ac:dyDescent="0.25">
      <c r="A58" s="14">
        <v>42</v>
      </c>
      <c r="B58" s="14">
        <v>39</v>
      </c>
      <c r="C58" s="56" t="s">
        <v>164</v>
      </c>
      <c r="D58" s="16" t="s">
        <v>64</v>
      </c>
      <c r="E58" s="16" t="s">
        <v>65</v>
      </c>
      <c r="F58" s="17">
        <v>1996</v>
      </c>
      <c r="G58" s="17">
        <v>35</v>
      </c>
      <c r="H58" s="17">
        <f t="shared" si="4"/>
        <v>19</v>
      </c>
      <c r="I58" s="18">
        <v>2250.1</v>
      </c>
      <c r="J58" s="18">
        <v>0</v>
      </c>
      <c r="K58" s="18">
        <f t="shared" si="8"/>
        <v>2250.1</v>
      </c>
      <c r="L58" s="25">
        <v>2258.6999999999998</v>
      </c>
      <c r="M58" s="17">
        <v>5</v>
      </c>
      <c r="N58" s="17">
        <v>2</v>
      </c>
      <c r="O58" s="17">
        <v>40</v>
      </c>
      <c r="P58" s="17">
        <v>12</v>
      </c>
      <c r="Q58" s="17" t="s">
        <v>66</v>
      </c>
      <c r="R58" s="17">
        <v>1</v>
      </c>
      <c r="S58" s="57">
        <v>317</v>
      </c>
      <c r="T58" s="17">
        <v>78</v>
      </c>
      <c r="U58" s="17" t="s">
        <v>67</v>
      </c>
      <c r="V58" s="18" t="s">
        <v>67</v>
      </c>
      <c r="W58" s="18" t="s">
        <v>68</v>
      </c>
      <c r="X58" s="17" t="s">
        <v>67</v>
      </c>
      <c r="Y58" s="17" t="s">
        <v>67</v>
      </c>
      <c r="Z58" s="17" t="s">
        <v>67</v>
      </c>
      <c r="AA58" s="17" t="s">
        <v>68</v>
      </c>
      <c r="AB58" s="17" t="s">
        <v>68</v>
      </c>
      <c r="AC58" s="17" t="s">
        <v>68</v>
      </c>
      <c r="AD58" s="18" t="s">
        <v>68</v>
      </c>
      <c r="AE58" s="17" t="s">
        <v>67</v>
      </c>
      <c r="AF58" s="17" t="s">
        <v>67</v>
      </c>
      <c r="AG58" s="17" t="s">
        <v>68</v>
      </c>
      <c r="AH58" s="17" t="s">
        <v>67</v>
      </c>
      <c r="AI58" s="17" t="s">
        <v>68</v>
      </c>
      <c r="AJ58" s="17" t="s">
        <v>68</v>
      </c>
      <c r="AK58" s="17" t="s">
        <v>68</v>
      </c>
      <c r="AL58" s="17" t="s">
        <v>68</v>
      </c>
      <c r="AM58" s="24" t="s">
        <v>68</v>
      </c>
      <c r="AN58" s="17" t="s">
        <v>75</v>
      </c>
      <c r="AO58" s="17" t="s">
        <v>70</v>
      </c>
      <c r="AP58" s="17" t="s">
        <v>68</v>
      </c>
      <c r="AQ58" s="17" t="s">
        <v>68</v>
      </c>
      <c r="AR58" s="17" t="s">
        <v>165</v>
      </c>
      <c r="AS58" s="24">
        <v>1413</v>
      </c>
      <c r="AT58" s="24">
        <v>650.29999999999995</v>
      </c>
      <c r="AU58" s="18">
        <f t="shared" si="6"/>
        <v>762.7</v>
      </c>
      <c r="AV58" s="58">
        <v>10</v>
      </c>
      <c r="AW58" s="58"/>
      <c r="AX58" s="49">
        <v>277</v>
      </c>
      <c r="AY58" s="18">
        <v>475.70000000000005</v>
      </c>
      <c r="AZ58" s="18">
        <f t="shared" si="7"/>
        <v>762.7</v>
      </c>
      <c r="BA58" s="17"/>
      <c r="BB58" s="18"/>
      <c r="BC58" s="18">
        <v>650.29999999999995</v>
      </c>
      <c r="BD58" s="17" t="s">
        <v>67</v>
      </c>
      <c r="BE58" s="18" t="s">
        <v>72</v>
      </c>
      <c r="BF58" s="18">
        <v>650</v>
      </c>
    </row>
    <row r="59" spans="1:58" x14ac:dyDescent="0.25">
      <c r="A59" s="61">
        <v>43</v>
      </c>
      <c r="B59" s="61">
        <v>40</v>
      </c>
      <c r="C59" s="56" t="s">
        <v>166</v>
      </c>
      <c r="D59" s="16" t="s">
        <v>64</v>
      </c>
      <c r="E59" s="16" t="s">
        <v>65</v>
      </c>
      <c r="F59" s="17">
        <v>1978</v>
      </c>
      <c r="G59" s="17">
        <v>49</v>
      </c>
      <c r="H59" s="17">
        <f t="shared" si="4"/>
        <v>37</v>
      </c>
      <c r="I59" s="18">
        <v>2784.1</v>
      </c>
      <c r="J59" s="18">
        <v>0</v>
      </c>
      <c r="K59" s="18">
        <f t="shared" si="8"/>
        <v>2784.1</v>
      </c>
      <c r="L59" s="18">
        <v>2789.7</v>
      </c>
      <c r="M59" s="17">
        <v>5</v>
      </c>
      <c r="N59" s="17">
        <v>4</v>
      </c>
      <c r="O59" s="17">
        <v>50</v>
      </c>
      <c r="P59" s="17">
        <v>24</v>
      </c>
      <c r="Q59" s="17" t="s">
        <v>66</v>
      </c>
      <c r="R59" s="17">
        <v>1</v>
      </c>
      <c r="S59" s="57">
        <v>361.3</v>
      </c>
      <c r="T59" s="17">
        <v>102</v>
      </c>
      <c r="U59" s="17" t="s">
        <v>67</v>
      </c>
      <c r="V59" s="18" t="s">
        <v>67</v>
      </c>
      <c r="W59" s="18" t="s">
        <v>68</v>
      </c>
      <c r="X59" s="17" t="s">
        <v>67</v>
      </c>
      <c r="Y59" s="17" t="s">
        <v>67</v>
      </c>
      <c r="Z59" s="17" t="s">
        <v>67</v>
      </c>
      <c r="AA59" s="17" t="s">
        <v>68</v>
      </c>
      <c r="AB59" s="17" t="s">
        <v>68</v>
      </c>
      <c r="AC59" s="17" t="s">
        <v>68</v>
      </c>
      <c r="AD59" s="18" t="s">
        <v>68</v>
      </c>
      <c r="AE59" s="18" t="s">
        <v>67</v>
      </c>
      <c r="AF59" s="17" t="s">
        <v>67</v>
      </c>
      <c r="AG59" s="17" t="s">
        <v>68</v>
      </c>
      <c r="AH59" s="17" t="s">
        <v>67</v>
      </c>
      <c r="AI59" s="17" t="s">
        <v>68</v>
      </c>
      <c r="AJ59" s="17" t="s">
        <v>68</v>
      </c>
      <c r="AK59" s="17" t="s">
        <v>68</v>
      </c>
      <c r="AL59" s="17" t="s">
        <v>68</v>
      </c>
      <c r="AM59" s="24" t="s">
        <v>68</v>
      </c>
      <c r="AN59" s="17" t="s">
        <v>69</v>
      </c>
      <c r="AO59" s="17" t="s">
        <v>70</v>
      </c>
      <c r="AP59" s="17" t="s">
        <v>68</v>
      </c>
      <c r="AQ59" s="17" t="s">
        <v>68</v>
      </c>
      <c r="AR59" s="17" t="s">
        <v>167</v>
      </c>
      <c r="AS59" s="24">
        <v>1621</v>
      </c>
      <c r="AT59" s="24">
        <v>841.1</v>
      </c>
      <c r="AU59" s="18">
        <f t="shared" si="6"/>
        <v>779.9</v>
      </c>
      <c r="AV59" s="58">
        <v>26.4</v>
      </c>
      <c r="AW59" s="58"/>
      <c r="AX59" s="49">
        <v>418</v>
      </c>
      <c r="AY59" s="18">
        <v>335.5</v>
      </c>
      <c r="AZ59" s="18">
        <f t="shared" si="7"/>
        <v>779.9</v>
      </c>
      <c r="BA59" s="17"/>
      <c r="BB59" s="18"/>
      <c r="BC59" s="18">
        <v>841.1</v>
      </c>
      <c r="BD59" s="18" t="s">
        <v>68</v>
      </c>
      <c r="BE59" s="18" t="s">
        <v>72</v>
      </c>
      <c r="BF59" s="18">
        <v>862</v>
      </c>
    </row>
    <row r="60" spans="1:58" x14ac:dyDescent="0.25">
      <c r="A60" s="14">
        <v>44</v>
      </c>
      <c r="B60" s="14">
        <v>41</v>
      </c>
      <c r="C60" s="56" t="s">
        <v>168</v>
      </c>
      <c r="D60" s="16" t="s">
        <v>64</v>
      </c>
      <c r="E60" s="16" t="s">
        <v>65</v>
      </c>
      <c r="F60" s="17">
        <v>1977</v>
      </c>
      <c r="G60" s="17">
        <v>51</v>
      </c>
      <c r="H60" s="17">
        <f t="shared" si="4"/>
        <v>38</v>
      </c>
      <c r="I60" s="18">
        <v>5548.7</v>
      </c>
      <c r="J60" s="18">
        <v>0</v>
      </c>
      <c r="K60" s="18">
        <f t="shared" si="8"/>
        <v>5548.7</v>
      </c>
      <c r="L60" s="18">
        <v>5554.1</v>
      </c>
      <c r="M60" s="17">
        <v>5</v>
      </c>
      <c r="N60" s="17">
        <v>8</v>
      </c>
      <c r="O60" s="17">
        <v>100</v>
      </c>
      <c r="P60" s="17">
        <v>48</v>
      </c>
      <c r="Q60" s="17" t="s">
        <v>66</v>
      </c>
      <c r="R60" s="17">
        <v>1</v>
      </c>
      <c r="S60" s="57">
        <v>747.2</v>
      </c>
      <c r="T60" s="17">
        <v>216</v>
      </c>
      <c r="U60" s="17" t="s">
        <v>67</v>
      </c>
      <c r="V60" s="18" t="s">
        <v>67</v>
      </c>
      <c r="W60" s="18" t="s">
        <v>68</v>
      </c>
      <c r="X60" s="17" t="s">
        <v>67</v>
      </c>
      <c r="Y60" s="17" t="s">
        <v>67</v>
      </c>
      <c r="Z60" s="17" t="s">
        <v>67</v>
      </c>
      <c r="AA60" s="17" t="s">
        <v>68</v>
      </c>
      <c r="AB60" s="17" t="s">
        <v>68</v>
      </c>
      <c r="AC60" s="17" t="s">
        <v>68</v>
      </c>
      <c r="AD60" s="18" t="s">
        <v>68</v>
      </c>
      <c r="AE60" s="17" t="s">
        <v>67</v>
      </c>
      <c r="AF60" s="17" t="s">
        <v>67</v>
      </c>
      <c r="AG60" s="17" t="s">
        <v>68</v>
      </c>
      <c r="AH60" s="17" t="s">
        <v>67</v>
      </c>
      <c r="AI60" s="17" t="s">
        <v>68</v>
      </c>
      <c r="AJ60" s="17" t="s">
        <v>68</v>
      </c>
      <c r="AK60" s="17" t="s">
        <v>68</v>
      </c>
      <c r="AL60" s="17" t="s">
        <v>68</v>
      </c>
      <c r="AM60" s="24" t="s">
        <v>68</v>
      </c>
      <c r="AN60" s="17" t="s">
        <v>75</v>
      </c>
      <c r="AO60" s="17" t="s">
        <v>70</v>
      </c>
      <c r="AP60" s="17" t="s">
        <v>68</v>
      </c>
      <c r="AQ60" s="17" t="s">
        <v>68</v>
      </c>
      <c r="AR60" s="17" t="s">
        <v>169</v>
      </c>
      <c r="AS60" s="24">
        <v>3435</v>
      </c>
      <c r="AT60" s="24">
        <v>1684</v>
      </c>
      <c r="AU60" s="18">
        <f t="shared" si="6"/>
        <v>1751</v>
      </c>
      <c r="AV60" s="58">
        <v>81.599999999999994</v>
      </c>
      <c r="AW60" s="58"/>
      <c r="AX60" s="49">
        <v>843</v>
      </c>
      <c r="AY60" s="18">
        <v>826.40000000000009</v>
      </c>
      <c r="AZ60" s="18">
        <f t="shared" si="7"/>
        <v>1751</v>
      </c>
      <c r="BA60" s="17"/>
      <c r="BB60" s="18"/>
      <c r="BC60" s="18">
        <v>1684</v>
      </c>
      <c r="BD60" s="18" t="s">
        <v>68</v>
      </c>
      <c r="BE60" s="18" t="s">
        <v>72</v>
      </c>
      <c r="BF60" s="18">
        <v>1727</v>
      </c>
    </row>
    <row r="61" spans="1:58" x14ac:dyDescent="0.25">
      <c r="A61" s="61">
        <v>45</v>
      </c>
      <c r="B61" s="61">
        <v>42</v>
      </c>
      <c r="C61" s="56" t="s">
        <v>170</v>
      </c>
      <c r="D61" s="16" t="s">
        <v>64</v>
      </c>
      <c r="E61" s="16" t="s">
        <v>65</v>
      </c>
      <c r="F61" s="17">
        <v>1985</v>
      </c>
      <c r="G61" s="17">
        <v>40</v>
      </c>
      <c r="H61" s="17">
        <f t="shared" si="4"/>
        <v>30</v>
      </c>
      <c r="I61" s="18">
        <v>4477</v>
      </c>
      <c r="J61" s="18">
        <v>0</v>
      </c>
      <c r="K61" s="18">
        <f t="shared" si="8"/>
        <v>4477</v>
      </c>
      <c r="L61" s="25">
        <v>4500.2</v>
      </c>
      <c r="M61" s="17">
        <v>5</v>
      </c>
      <c r="N61" s="17">
        <v>4</v>
      </c>
      <c r="O61" s="17">
        <v>80</v>
      </c>
      <c r="P61" s="17">
        <v>24</v>
      </c>
      <c r="Q61" s="17" t="s">
        <v>66</v>
      </c>
      <c r="R61" s="17">
        <v>1</v>
      </c>
      <c r="S61" s="57">
        <v>668.6</v>
      </c>
      <c r="T61" s="17">
        <v>208</v>
      </c>
      <c r="U61" s="17" t="s">
        <v>67</v>
      </c>
      <c r="V61" s="18" t="s">
        <v>67</v>
      </c>
      <c r="W61" s="18" t="s">
        <v>68</v>
      </c>
      <c r="X61" s="17" t="s">
        <v>67</v>
      </c>
      <c r="Y61" s="17" t="s">
        <v>67</v>
      </c>
      <c r="Z61" s="17" t="s">
        <v>67</v>
      </c>
      <c r="AA61" s="17" t="s">
        <v>68</v>
      </c>
      <c r="AB61" s="17" t="s">
        <v>68</v>
      </c>
      <c r="AC61" s="17" t="s">
        <v>68</v>
      </c>
      <c r="AD61" s="18" t="s">
        <v>68</v>
      </c>
      <c r="AE61" s="17" t="s">
        <v>67</v>
      </c>
      <c r="AF61" s="17" t="s">
        <v>67</v>
      </c>
      <c r="AG61" s="17" t="s">
        <v>68</v>
      </c>
      <c r="AH61" s="17" t="s">
        <v>67</v>
      </c>
      <c r="AI61" s="17" t="s">
        <v>68</v>
      </c>
      <c r="AJ61" s="17" t="s">
        <v>68</v>
      </c>
      <c r="AK61" s="17" t="s">
        <v>68</v>
      </c>
      <c r="AL61" s="17" t="s">
        <v>68</v>
      </c>
      <c r="AM61" s="24" t="s">
        <v>68</v>
      </c>
      <c r="AN61" s="17" t="s">
        <v>75</v>
      </c>
      <c r="AO61" s="17" t="s">
        <v>70</v>
      </c>
      <c r="AP61" s="17" t="s">
        <v>68</v>
      </c>
      <c r="AQ61" s="17" t="s">
        <v>68</v>
      </c>
      <c r="AR61" s="17" t="s">
        <v>171</v>
      </c>
      <c r="AS61" s="24">
        <v>3269</v>
      </c>
      <c r="AT61" s="24">
        <v>1243.9000000000001</v>
      </c>
      <c r="AU61" s="18">
        <f t="shared" si="6"/>
        <v>2025.1</v>
      </c>
      <c r="AV61" s="58">
        <v>33.6</v>
      </c>
      <c r="AW61" s="58"/>
      <c r="AX61" s="49">
        <v>617</v>
      </c>
      <c r="AY61" s="18">
        <v>1374.5</v>
      </c>
      <c r="AZ61" s="18">
        <f t="shared" si="7"/>
        <v>2025.1</v>
      </c>
      <c r="BA61" s="17"/>
      <c r="BB61" s="18"/>
      <c r="BC61" s="18">
        <v>1243.9000000000001</v>
      </c>
      <c r="BD61" s="18" t="s">
        <v>68</v>
      </c>
      <c r="BE61" s="18" t="s">
        <v>72</v>
      </c>
      <c r="BF61" s="18">
        <v>1374</v>
      </c>
    </row>
    <row r="62" spans="1:58" x14ac:dyDescent="0.25">
      <c r="A62" s="14">
        <v>46</v>
      </c>
      <c r="B62" s="14">
        <v>43</v>
      </c>
      <c r="C62" s="56" t="s">
        <v>172</v>
      </c>
      <c r="D62" s="16" t="s">
        <v>64</v>
      </c>
      <c r="E62" s="16" t="s">
        <v>65</v>
      </c>
      <c r="F62" s="17">
        <v>1985</v>
      </c>
      <c r="G62" s="17">
        <v>40</v>
      </c>
      <c r="H62" s="17">
        <f t="shared" si="4"/>
        <v>30</v>
      </c>
      <c r="I62" s="18">
        <v>4477</v>
      </c>
      <c r="J62" s="18">
        <v>0</v>
      </c>
      <c r="K62" s="18">
        <f t="shared" si="8"/>
        <v>4477</v>
      </c>
      <c r="L62" s="25">
        <v>4488.3999999999996</v>
      </c>
      <c r="M62" s="17">
        <v>5</v>
      </c>
      <c r="N62" s="17">
        <v>4</v>
      </c>
      <c r="O62" s="17">
        <v>80</v>
      </c>
      <c r="P62" s="17">
        <v>24</v>
      </c>
      <c r="Q62" s="17" t="s">
        <v>66</v>
      </c>
      <c r="R62" s="17">
        <v>1</v>
      </c>
      <c r="S62" s="57">
        <v>668.8</v>
      </c>
      <c r="T62" s="17">
        <v>189</v>
      </c>
      <c r="U62" s="17" t="s">
        <v>67</v>
      </c>
      <c r="V62" s="18" t="s">
        <v>67</v>
      </c>
      <c r="W62" s="18" t="s">
        <v>68</v>
      </c>
      <c r="X62" s="17" t="s">
        <v>67</v>
      </c>
      <c r="Y62" s="17" t="s">
        <v>67</v>
      </c>
      <c r="Z62" s="17" t="s">
        <v>67</v>
      </c>
      <c r="AA62" s="17" t="s">
        <v>68</v>
      </c>
      <c r="AB62" s="17" t="s">
        <v>68</v>
      </c>
      <c r="AC62" s="17" t="s">
        <v>68</v>
      </c>
      <c r="AD62" s="18" t="s">
        <v>68</v>
      </c>
      <c r="AE62" s="17" t="s">
        <v>67</v>
      </c>
      <c r="AF62" s="17" t="s">
        <v>67</v>
      </c>
      <c r="AG62" s="17" t="s">
        <v>68</v>
      </c>
      <c r="AH62" s="17" t="s">
        <v>67</v>
      </c>
      <c r="AI62" s="17" t="s">
        <v>68</v>
      </c>
      <c r="AJ62" s="17" t="s">
        <v>68</v>
      </c>
      <c r="AK62" s="17" t="s">
        <v>68</v>
      </c>
      <c r="AL62" s="17" t="s">
        <v>68</v>
      </c>
      <c r="AM62" s="24" t="s">
        <v>68</v>
      </c>
      <c r="AN62" s="17" t="s">
        <v>75</v>
      </c>
      <c r="AO62" s="17" t="s">
        <v>70</v>
      </c>
      <c r="AP62" s="17" t="s">
        <v>68</v>
      </c>
      <c r="AQ62" s="17" t="s">
        <v>68</v>
      </c>
      <c r="AR62" s="17" t="s">
        <v>173</v>
      </c>
      <c r="AS62" s="24">
        <v>2782</v>
      </c>
      <c r="AT62" s="24">
        <v>1243.9000000000001</v>
      </c>
      <c r="AU62" s="18">
        <f t="shared" si="6"/>
        <v>1538.1</v>
      </c>
      <c r="AV62" s="58">
        <v>33.6</v>
      </c>
      <c r="AW62" s="58"/>
      <c r="AX62" s="49">
        <v>617</v>
      </c>
      <c r="AY62" s="18">
        <v>887.5</v>
      </c>
      <c r="AZ62" s="18">
        <f t="shared" si="7"/>
        <v>1538.1</v>
      </c>
      <c r="BA62" s="17"/>
      <c r="BB62" s="18"/>
      <c r="BC62" s="18">
        <v>1243.9000000000001</v>
      </c>
      <c r="BD62" s="18" t="s">
        <v>68</v>
      </c>
      <c r="BE62" s="18" t="s">
        <v>72</v>
      </c>
      <c r="BF62" s="18">
        <v>1374</v>
      </c>
    </row>
    <row r="63" spans="1:58" hidden="1" x14ac:dyDescent="0.25">
      <c r="A63" s="14"/>
      <c r="B63" s="14"/>
      <c r="C63" s="62" t="s">
        <v>174</v>
      </c>
      <c r="D63" s="63"/>
      <c r="E63" s="63"/>
      <c r="F63" s="64"/>
      <c r="G63" s="64"/>
      <c r="H63" s="64"/>
      <c r="I63" s="55">
        <f t="shared" ref="I63:P63" si="9">SUM(I18:I62)</f>
        <v>127768.49999999999</v>
      </c>
      <c r="J63" s="55">
        <f t="shared" si="9"/>
        <v>2266.1999999999998</v>
      </c>
      <c r="K63" s="55">
        <f t="shared" si="9"/>
        <v>130034.7</v>
      </c>
      <c r="L63" s="55">
        <f t="shared" si="9"/>
        <v>128784.09999999998</v>
      </c>
      <c r="M63" s="55">
        <f t="shared" si="9"/>
        <v>197</v>
      </c>
      <c r="N63" s="55">
        <f t="shared" si="9"/>
        <v>172</v>
      </c>
      <c r="O63" s="55">
        <f t="shared" si="9"/>
        <v>2707</v>
      </c>
      <c r="P63" s="55">
        <f t="shared" si="9"/>
        <v>989</v>
      </c>
      <c r="Q63" s="64"/>
      <c r="R63" s="55">
        <f>SUM(R18:R62)</f>
        <v>43</v>
      </c>
      <c r="S63" s="55">
        <f>SUM(S18:S62)</f>
        <v>15152.699999999999</v>
      </c>
      <c r="T63" s="55">
        <f>SUM(T18:T62)</f>
        <v>5746</v>
      </c>
      <c r="U63" s="64"/>
      <c r="V63" s="55"/>
      <c r="W63" s="55"/>
      <c r="X63" s="64"/>
      <c r="Y63" s="64"/>
      <c r="Z63" s="64"/>
      <c r="AA63" s="64"/>
      <c r="AB63" s="64"/>
      <c r="AC63" s="64"/>
      <c r="AD63" s="55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55">
        <f>SUM(AS18:AS62)</f>
        <v>96014</v>
      </c>
      <c r="AT63" s="55">
        <f t="shared" ref="AT63:BB63" si="10">SUM(AT18:AT62)</f>
        <v>39025.300000000003</v>
      </c>
      <c r="AU63" s="55">
        <f t="shared" si="10"/>
        <v>56988.69999999999</v>
      </c>
      <c r="AV63" s="55">
        <f t="shared" si="10"/>
        <v>3526.44</v>
      </c>
      <c r="AW63" s="55">
        <f t="shared" si="10"/>
        <v>0</v>
      </c>
      <c r="AX63" s="65">
        <f t="shared" si="10"/>
        <v>19708.2</v>
      </c>
      <c r="AY63" s="55">
        <f t="shared" si="10"/>
        <v>33754.06</v>
      </c>
      <c r="AZ63" s="55">
        <f t="shared" si="10"/>
        <v>56988.69999999999</v>
      </c>
      <c r="BA63" s="55">
        <f t="shared" si="10"/>
        <v>0</v>
      </c>
      <c r="BB63" s="55">
        <f t="shared" si="10"/>
        <v>0</v>
      </c>
      <c r="BC63" s="55">
        <f>SUM(BC18:BC62)</f>
        <v>39022.100000000006</v>
      </c>
      <c r="BD63" s="55">
        <f>SUM(BD18:BD62)</f>
        <v>5553.9000000000005</v>
      </c>
      <c r="BE63" s="55"/>
      <c r="BF63" s="55">
        <f>SUM(BF18:BF62)</f>
        <v>41936</v>
      </c>
    </row>
    <row r="64" spans="1:58" ht="31.5" x14ac:dyDescent="0.25">
      <c r="A64" s="66"/>
      <c r="B64" s="67"/>
      <c r="C64" s="15" t="s">
        <v>175</v>
      </c>
      <c r="D64" s="16"/>
      <c r="E64" s="16"/>
      <c r="F64" s="17"/>
      <c r="G64" s="17"/>
      <c r="H64" s="17"/>
      <c r="I64" s="18"/>
      <c r="J64" s="18"/>
      <c r="K64" s="18"/>
      <c r="L64" s="18"/>
      <c r="M64" s="17"/>
      <c r="N64" s="17"/>
      <c r="O64" s="17"/>
      <c r="P64" s="17"/>
      <c r="Q64" s="17"/>
      <c r="R64" s="17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8"/>
      <c r="AT64" s="18"/>
      <c r="AU64" s="18"/>
      <c r="AV64" s="18"/>
      <c r="AW64" s="18"/>
      <c r="AX64" s="18"/>
      <c r="AY64" s="18"/>
      <c r="AZ64" s="18"/>
      <c r="BA64" s="17"/>
      <c r="BB64" s="18"/>
      <c r="BC64" s="18"/>
      <c r="BD64" s="18"/>
      <c r="BE64" s="18"/>
      <c r="BF64" s="18"/>
    </row>
    <row r="65" spans="1:58" x14ac:dyDescent="0.25">
      <c r="A65" s="61">
        <v>47</v>
      </c>
      <c r="B65" s="61">
        <v>1</v>
      </c>
      <c r="C65" s="45" t="s">
        <v>176</v>
      </c>
      <c r="D65" s="16" t="s">
        <v>64</v>
      </c>
      <c r="E65" s="16" t="s">
        <v>65</v>
      </c>
      <c r="F65" s="68">
        <v>1956</v>
      </c>
      <c r="G65" s="68">
        <v>41</v>
      </c>
      <c r="H65" s="17">
        <f t="shared" ref="H65:H72" si="11">2015-F65</f>
        <v>59</v>
      </c>
      <c r="I65" s="50">
        <v>327.3</v>
      </c>
      <c r="J65" s="50">
        <f>74.8+51.6+217.1+60</f>
        <v>403.5</v>
      </c>
      <c r="K65" s="18">
        <f t="shared" ref="K65:K72" si="12">I65+J65</f>
        <v>730.8</v>
      </c>
      <c r="L65" s="18">
        <v>733.7</v>
      </c>
      <c r="M65" s="69">
        <v>3</v>
      </c>
      <c r="N65" s="69">
        <v>2</v>
      </c>
      <c r="O65" s="69">
        <v>12</v>
      </c>
      <c r="P65" s="17">
        <v>8</v>
      </c>
      <c r="Q65" s="17" t="s">
        <v>66</v>
      </c>
      <c r="R65" s="17">
        <v>1</v>
      </c>
      <c r="S65" s="50">
        <v>66.7</v>
      </c>
      <c r="T65" s="19">
        <v>25</v>
      </c>
      <c r="U65" s="17" t="s">
        <v>67</v>
      </c>
      <c r="V65" s="18" t="s">
        <v>67</v>
      </c>
      <c r="W65" s="18" t="s">
        <v>68</v>
      </c>
      <c r="X65" s="17" t="s">
        <v>67</v>
      </c>
      <c r="Y65" s="17" t="s">
        <v>67</v>
      </c>
      <c r="Z65" s="17" t="s">
        <v>67</v>
      </c>
      <c r="AA65" s="17" t="s">
        <v>68</v>
      </c>
      <c r="AB65" s="17" t="s">
        <v>68</v>
      </c>
      <c r="AC65" s="17" t="s">
        <v>68</v>
      </c>
      <c r="AD65" s="18" t="s">
        <v>68</v>
      </c>
      <c r="AE65" s="18" t="s">
        <v>67</v>
      </c>
      <c r="AF65" s="17" t="s">
        <v>67</v>
      </c>
      <c r="AG65" s="17" t="s">
        <v>68</v>
      </c>
      <c r="AH65" s="17" t="s">
        <v>67</v>
      </c>
      <c r="AI65" s="17" t="s">
        <v>68</v>
      </c>
      <c r="AJ65" s="17" t="s">
        <v>68</v>
      </c>
      <c r="AK65" s="17" t="s">
        <v>68</v>
      </c>
      <c r="AL65" s="17" t="s">
        <v>68</v>
      </c>
      <c r="AM65" s="24" t="s">
        <v>68</v>
      </c>
      <c r="AN65" s="17" t="s">
        <v>75</v>
      </c>
      <c r="AO65" s="17" t="s">
        <v>70</v>
      </c>
      <c r="AP65" s="17" t="s">
        <v>68</v>
      </c>
      <c r="AQ65" s="17" t="s">
        <v>68</v>
      </c>
      <c r="AR65" s="17" t="s">
        <v>177</v>
      </c>
      <c r="AS65" s="42">
        <v>1100</v>
      </c>
      <c r="AT65" s="42">
        <v>514.9</v>
      </c>
      <c r="AU65" s="18">
        <f>AS65-AT65</f>
        <v>585.1</v>
      </c>
      <c r="AV65" s="47">
        <v>181.8</v>
      </c>
      <c r="AW65" s="18">
        <v>0</v>
      </c>
      <c r="AX65" s="47">
        <v>324</v>
      </c>
      <c r="AY65" s="48">
        <v>79.300000000000011</v>
      </c>
      <c r="AZ65" s="18">
        <f t="shared" ref="AZ65:AZ72" si="13">AY65+AX65+AW65+AV65</f>
        <v>585.1</v>
      </c>
      <c r="BA65" s="17"/>
      <c r="BB65" s="18"/>
      <c r="BC65" s="42">
        <v>514.9</v>
      </c>
      <c r="BD65" s="42">
        <v>514.9</v>
      </c>
      <c r="BE65" s="17" t="s">
        <v>85</v>
      </c>
      <c r="BF65" s="42">
        <v>735</v>
      </c>
    </row>
    <row r="66" spans="1:58" x14ac:dyDescent="0.25">
      <c r="A66" s="14">
        <v>48</v>
      </c>
      <c r="B66" s="14">
        <v>2</v>
      </c>
      <c r="C66" s="45" t="s">
        <v>178</v>
      </c>
      <c r="D66" s="16" t="s">
        <v>64</v>
      </c>
      <c r="E66" s="16" t="s">
        <v>65</v>
      </c>
      <c r="F66" s="68">
        <v>1958</v>
      </c>
      <c r="G66" s="68">
        <v>41</v>
      </c>
      <c r="H66" s="17">
        <f t="shared" si="11"/>
        <v>57</v>
      </c>
      <c r="I66" s="50">
        <v>876.5</v>
      </c>
      <c r="J66" s="18">
        <v>0</v>
      </c>
      <c r="K66" s="18">
        <f t="shared" si="12"/>
        <v>876.5</v>
      </c>
      <c r="L66" s="18">
        <v>876.5</v>
      </c>
      <c r="M66" s="69">
        <v>3</v>
      </c>
      <c r="N66" s="69">
        <v>2</v>
      </c>
      <c r="O66" s="69">
        <v>18</v>
      </c>
      <c r="P66" s="17">
        <v>8</v>
      </c>
      <c r="Q66" s="17" t="s">
        <v>66</v>
      </c>
      <c r="R66" s="17">
        <v>1</v>
      </c>
      <c r="S66" s="50">
        <v>97.9</v>
      </c>
      <c r="T66" s="19">
        <v>52</v>
      </c>
      <c r="U66" s="17" t="s">
        <v>67</v>
      </c>
      <c r="V66" s="18" t="s">
        <v>67</v>
      </c>
      <c r="W66" s="18" t="s">
        <v>68</v>
      </c>
      <c r="X66" s="17" t="s">
        <v>67</v>
      </c>
      <c r="Y66" s="17" t="s">
        <v>67</v>
      </c>
      <c r="Z66" s="17" t="s">
        <v>67</v>
      </c>
      <c r="AA66" s="17" t="s">
        <v>68</v>
      </c>
      <c r="AB66" s="17" t="s">
        <v>68</v>
      </c>
      <c r="AC66" s="17" t="s">
        <v>68</v>
      </c>
      <c r="AD66" s="18" t="s">
        <v>68</v>
      </c>
      <c r="AE66" s="18" t="s">
        <v>67</v>
      </c>
      <c r="AF66" s="17" t="s">
        <v>67</v>
      </c>
      <c r="AG66" s="17" t="s">
        <v>68</v>
      </c>
      <c r="AH66" s="17" t="s">
        <v>67</v>
      </c>
      <c r="AI66" s="17" t="s">
        <v>68</v>
      </c>
      <c r="AJ66" s="17" t="s">
        <v>68</v>
      </c>
      <c r="AK66" s="17" t="s">
        <v>68</v>
      </c>
      <c r="AL66" s="17" t="s">
        <v>68</v>
      </c>
      <c r="AM66" s="24" t="s">
        <v>68</v>
      </c>
      <c r="AN66" s="17" t="s">
        <v>75</v>
      </c>
      <c r="AO66" s="17" t="s">
        <v>70</v>
      </c>
      <c r="AP66" s="17" t="s">
        <v>68</v>
      </c>
      <c r="AQ66" s="17" t="s">
        <v>68</v>
      </c>
      <c r="AR66" s="17" t="s">
        <v>179</v>
      </c>
      <c r="AS66" s="42">
        <v>1804</v>
      </c>
      <c r="AT66" s="42">
        <v>417.9</v>
      </c>
      <c r="AU66" s="18">
        <f t="shared" ref="AU66:AU72" si="14">AS66-AT66</f>
        <v>1386.1</v>
      </c>
      <c r="AV66" s="47">
        <v>138.80000000000001</v>
      </c>
      <c r="AW66" s="18">
        <v>0</v>
      </c>
      <c r="AX66" s="47">
        <v>334</v>
      </c>
      <c r="AY66" s="48">
        <v>913.3</v>
      </c>
      <c r="AZ66" s="18">
        <f t="shared" si="13"/>
        <v>1386.1</v>
      </c>
      <c r="BA66" s="17"/>
      <c r="BB66" s="18"/>
      <c r="BC66" s="42">
        <v>417.9</v>
      </c>
      <c r="BD66" s="42">
        <v>417.9</v>
      </c>
      <c r="BE66" s="17" t="s">
        <v>85</v>
      </c>
      <c r="BF66" s="42">
        <v>575</v>
      </c>
    </row>
    <row r="67" spans="1:58" x14ac:dyDescent="0.25">
      <c r="A67" s="61">
        <v>49</v>
      </c>
      <c r="B67" s="61">
        <v>3</v>
      </c>
      <c r="C67" s="56" t="s">
        <v>180</v>
      </c>
      <c r="D67" s="16" t="s">
        <v>64</v>
      </c>
      <c r="E67" s="16" t="s">
        <v>65</v>
      </c>
      <c r="F67" s="70">
        <v>1960</v>
      </c>
      <c r="G67" s="70">
        <v>43</v>
      </c>
      <c r="H67" s="17">
        <f t="shared" si="11"/>
        <v>55</v>
      </c>
      <c r="I67" s="57">
        <v>1280.0999999999999</v>
      </c>
      <c r="J67" s="18">
        <v>0</v>
      </c>
      <c r="K67" s="18">
        <f t="shared" si="12"/>
        <v>1280.0999999999999</v>
      </c>
      <c r="L67" s="18">
        <v>1280.5</v>
      </c>
      <c r="M67" s="71">
        <v>4</v>
      </c>
      <c r="N67" s="71">
        <v>2</v>
      </c>
      <c r="O67" s="71">
        <v>32</v>
      </c>
      <c r="P67" s="17">
        <v>10</v>
      </c>
      <c r="Q67" s="17" t="s">
        <v>66</v>
      </c>
      <c r="R67" s="17">
        <v>1</v>
      </c>
      <c r="S67" s="57">
        <v>120</v>
      </c>
      <c r="T67" s="19">
        <v>59</v>
      </c>
      <c r="U67" s="17" t="s">
        <v>67</v>
      </c>
      <c r="V67" s="18" t="s">
        <v>67</v>
      </c>
      <c r="W67" s="18" t="s">
        <v>68</v>
      </c>
      <c r="X67" s="17" t="s">
        <v>67</v>
      </c>
      <c r="Y67" s="17" t="s">
        <v>67</v>
      </c>
      <c r="Z67" s="17" t="s">
        <v>67</v>
      </c>
      <c r="AA67" s="17" t="s">
        <v>68</v>
      </c>
      <c r="AB67" s="17" t="s">
        <v>68</v>
      </c>
      <c r="AC67" s="17" t="s">
        <v>68</v>
      </c>
      <c r="AD67" s="18" t="s">
        <v>68</v>
      </c>
      <c r="AE67" s="18" t="s">
        <v>68</v>
      </c>
      <c r="AF67" s="17" t="s">
        <v>67</v>
      </c>
      <c r="AG67" s="17" t="s">
        <v>68</v>
      </c>
      <c r="AH67" s="17" t="s">
        <v>67</v>
      </c>
      <c r="AI67" s="17" t="s">
        <v>68</v>
      </c>
      <c r="AJ67" s="17" t="s">
        <v>68</v>
      </c>
      <c r="AK67" s="17" t="s">
        <v>68</v>
      </c>
      <c r="AL67" s="17" t="s">
        <v>68</v>
      </c>
      <c r="AM67" s="24" t="s">
        <v>68</v>
      </c>
      <c r="AN67" s="17" t="s">
        <v>69</v>
      </c>
      <c r="AO67" s="17" t="s">
        <v>70</v>
      </c>
      <c r="AP67" s="17" t="s">
        <v>68</v>
      </c>
      <c r="AQ67" s="17" t="s">
        <v>68</v>
      </c>
      <c r="AR67" s="17" t="s">
        <v>181</v>
      </c>
      <c r="AS67" s="17">
        <v>1323</v>
      </c>
      <c r="AT67" s="17">
        <v>440.7</v>
      </c>
      <c r="AU67" s="18">
        <f t="shared" si="14"/>
        <v>882.3</v>
      </c>
      <c r="AV67" s="48">
        <v>19.2</v>
      </c>
      <c r="AW67" s="18">
        <v>0</v>
      </c>
      <c r="AX67" s="48">
        <v>385</v>
      </c>
      <c r="AY67" s="48">
        <v>478.09999999999991</v>
      </c>
      <c r="AZ67" s="18">
        <f t="shared" si="13"/>
        <v>882.3</v>
      </c>
      <c r="BA67" s="17"/>
      <c r="BB67" s="18"/>
      <c r="BC67" s="24">
        <v>440.7</v>
      </c>
      <c r="BD67" s="17">
        <v>440.7</v>
      </c>
      <c r="BE67" s="17" t="s">
        <v>85</v>
      </c>
      <c r="BF67" s="24">
        <v>661</v>
      </c>
    </row>
    <row r="68" spans="1:58" x14ac:dyDescent="0.25">
      <c r="A68" s="14">
        <v>50</v>
      </c>
      <c r="B68" s="14">
        <v>4</v>
      </c>
      <c r="C68" s="45" t="s">
        <v>182</v>
      </c>
      <c r="D68" s="16" t="s">
        <v>64</v>
      </c>
      <c r="E68" s="16" t="s">
        <v>65</v>
      </c>
      <c r="F68" s="72">
        <v>1972</v>
      </c>
      <c r="G68" s="72">
        <v>44</v>
      </c>
      <c r="H68" s="17">
        <f t="shared" si="11"/>
        <v>43</v>
      </c>
      <c r="I68" s="46">
        <v>6024.4</v>
      </c>
      <c r="J68" s="18">
        <v>0</v>
      </c>
      <c r="K68" s="18">
        <f t="shared" si="12"/>
        <v>6024.4</v>
      </c>
      <c r="L68" s="18">
        <v>6024.4</v>
      </c>
      <c r="M68" s="73">
        <v>5</v>
      </c>
      <c r="N68" s="73">
        <v>8</v>
      </c>
      <c r="O68" s="73">
        <v>129</v>
      </c>
      <c r="P68" s="17">
        <v>48</v>
      </c>
      <c r="Q68" s="17" t="s">
        <v>66</v>
      </c>
      <c r="R68" s="17">
        <v>1</v>
      </c>
      <c r="S68" s="46">
        <v>550</v>
      </c>
      <c r="T68" s="19">
        <v>287</v>
      </c>
      <c r="U68" s="17" t="s">
        <v>67</v>
      </c>
      <c r="V68" s="18" t="s">
        <v>67</v>
      </c>
      <c r="W68" s="18" t="s">
        <v>68</v>
      </c>
      <c r="X68" s="17" t="s">
        <v>67</v>
      </c>
      <c r="Y68" s="17" t="s">
        <v>67</v>
      </c>
      <c r="Z68" s="17" t="s">
        <v>67</v>
      </c>
      <c r="AA68" s="17" t="s">
        <v>68</v>
      </c>
      <c r="AB68" s="17" t="s">
        <v>68</v>
      </c>
      <c r="AC68" s="17" t="s">
        <v>68</v>
      </c>
      <c r="AD68" s="18" t="s">
        <v>68</v>
      </c>
      <c r="AE68" s="18" t="s">
        <v>67</v>
      </c>
      <c r="AF68" s="17" t="s">
        <v>67</v>
      </c>
      <c r="AG68" s="17" t="s">
        <v>68</v>
      </c>
      <c r="AH68" s="17" t="s">
        <v>67</v>
      </c>
      <c r="AI68" s="17" t="s">
        <v>68</v>
      </c>
      <c r="AJ68" s="17" t="s">
        <v>68</v>
      </c>
      <c r="AK68" s="17" t="s">
        <v>68</v>
      </c>
      <c r="AL68" s="17" t="s">
        <v>68</v>
      </c>
      <c r="AM68" s="24" t="s">
        <v>68</v>
      </c>
      <c r="AN68" s="17" t="s">
        <v>75</v>
      </c>
      <c r="AO68" s="17" t="s">
        <v>70</v>
      </c>
      <c r="AP68" s="17" t="s">
        <v>68</v>
      </c>
      <c r="AQ68" s="17" t="s">
        <v>68</v>
      </c>
      <c r="AR68" s="17" t="s">
        <v>183</v>
      </c>
      <c r="AS68" s="17">
        <v>2800</v>
      </c>
      <c r="AT68" s="17">
        <v>1164.4000000000001</v>
      </c>
      <c r="AU68" s="18">
        <f t="shared" si="14"/>
        <v>1635.6</v>
      </c>
      <c r="AV68" s="48">
        <v>84</v>
      </c>
      <c r="AW68" s="18">
        <v>0</v>
      </c>
      <c r="AX68" s="48">
        <v>843</v>
      </c>
      <c r="AY68" s="48">
        <v>708.59999999999991</v>
      </c>
      <c r="AZ68" s="18">
        <f t="shared" si="13"/>
        <v>1635.6</v>
      </c>
      <c r="BA68" s="17"/>
      <c r="BB68" s="18"/>
      <c r="BC68" s="17">
        <v>1164.4000000000001</v>
      </c>
      <c r="BD68" s="17" t="s">
        <v>68</v>
      </c>
      <c r="BE68" s="17" t="s">
        <v>72</v>
      </c>
      <c r="BF68" s="17">
        <v>1686</v>
      </c>
    </row>
    <row r="69" spans="1:58" x14ac:dyDescent="0.25">
      <c r="A69" s="61">
        <v>51</v>
      </c>
      <c r="B69" s="61">
        <v>5</v>
      </c>
      <c r="C69" s="45" t="s">
        <v>184</v>
      </c>
      <c r="D69" s="16" t="s">
        <v>64</v>
      </c>
      <c r="E69" s="16" t="s">
        <v>65</v>
      </c>
      <c r="F69" s="72">
        <v>1972</v>
      </c>
      <c r="G69" s="72">
        <v>41</v>
      </c>
      <c r="H69" s="17">
        <f t="shared" si="11"/>
        <v>43</v>
      </c>
      <c r="I69" s="46">
        <v>3139.6</v>
      </c>
      <c r="J69" s="18">
        <v>0</v>
      </c>
      <c r="K69" s="18">
        <f t="shared" si="12"/>
        <v>3139.6</v>
      </c>
      <c r="L69" s="18">
        <v>3148.6</v>
      </c>
      <c r="M69" s="73">
        <v>5</v>
      </c>
      <c r="N69" s="73">
        <v>4</v>
      </c>
      <c r="O69" s="73">
        <v>70</v>
      </c>
      <c r="P69" s="17">
        <v>24</v>
      </c>
      <c r="Q69" s="17" t="s">
        <v>66</v>
      </c>
      <c r="R69" s="17">
        <v>1</v>
      </c>
      <c r="S69" s="46">
        <v>273</v>
      </c>
      <c r="T69" s="19">
        <v>153</v>
      </c>
      <c r="U69" s="17" t="s">
        <v>67</v>
      </c>
      <c r="V69" s="18" t="s">
        <v>67</v>
      </c>
      <c r="W69" s="18" t="s">
        <v>68</v>
      </c>
      <c r="X69" s="17" t="s">
        <v>67</v>
      </c>
      <c r="Y69" s="17" t="s">
        <v>67</v>
      </c>
      <c r="Z69" s="17" t="s">
        <v>67</v>
      </c>
      <c r="AA69" s="17" t="s">
        <v>68</v>
      </c>
      <c r="AB69" s="17" t="s">
        <v>68</v>
      </c>
      <c r="AC69" s="17" t="s">
        <v>68</v>
      </c>
      <c r="AD69" s="18" t="s">
        <v>68</v>
      </c>
      <c r="AE69" s="18" t="s">
        <v>67</v>
      </c>
      <c r="AF69" s="17" t="s">
        <v>67</v>
      </c>
      <c r="AG69" s="17" t="s">
        <v>68</v>
      </c>
      <c r="AH69" s="17" t="s">
        <v>67</v>
      </c>
      <c r="AI69" s="17" t="s">
        <v>68</v>
      </c>
      <c r="AJ69" s="17" t="s">
        <v>68</v>
      </c>
      <c r="AK69" s="17" t="s">
        <v>68</v>
      </c>
      <c r="AL69" s="17" t="s">
        <v>68</v>
      </c>
      <c r="AM69" s="24" t="s">
        <v>68</v>
      </c>
      <c r="AN69" s="17" t="s">
        <v>75</v>
      </c>
      <c r="AO69" s="17" t="s">
        <v>70</v>
      </c>
      <c r="AP69" s="17" t="s">
        <v>68</v>
      </c>
      <c r="AQ69" s="17" t="s">
        <v>68</v>
      </c>
      <c r="AR69" s="17" t="s">
        <v>183</v>
      </c>
      <c r="AS69" s="17">
        <v>1500</v>
      </c>
      <c r="AT69" s="17">
        <v>866.3</v>
      </c>
      <c r="AU69" s="18">
        <f t="shared" si="14"/>
        <v>633.70000000000005</v>
      </c>
      <c r="AV69" s="48">
        <v>40.799999999999997</v>
      </c>
      <c r="AW69" s="18">
        <v>0</v>
      </c>
      <c r="AX69" s="48">
        <v>481</v>
      </c>
      <c r="AY69" s="48">
        <v>111.90000000000009</v>
      </c>
      <c r="AZ69" s="18">
        <f t="shared" si="13"/>
        <v>633.70000000000005</v>
      </c>
      <c r="BA69" s="17"/>
      <c r="BB69" s="18"/>
      <c r="BC69" s="17">
        <v>866.3</v>
      </c>
      <c r="BD69" s="17" t="s">
        <v>68</v>
      </c>
      <c r="BE69" s="17" t="s">
        <v>72</v>
      </c>
      <c r="BF69" s="17">
        <v>878</v>
      </c>
    </row>
    <row r="70" spans="1:58" x14ac:dyDescent="0.25">
      <c r="A70" s="14">
        <v>52</v>
      </c>
      <c r="B70" s="14">
        <v>6</v>
      </c>
      <c r="C70" s="45" t="s">
        <v>185</v>
      </c>
      <c r="D70" s="16" t="s">
        <v>64</v>
      </c>
      <c r="E70" s="16" t="s">
        <v>65</v>
      </c>
      <c r="F70" s="72">
        <v>1972</v>
      </c>
      <c r="G70" s="72">
        <v>42</v>
      </c>
      <c r="H70" s="17">
        <f t="shared" si="11"/>
        <v>43</v>
      </c>
      <c r="I70" s="46">
        <v>3150.7</v>
      </c>
      <c r="J70" s="18">
        <v>0</v>
      </c>
      <c r="K70" s="18">
        <f t="shared" si="12"/>
        <v>3150.7</v>
      </c>
      <c r="L70" s="18">
        <v>3150.8</v>
      </c>
      <c r="M70" s="73">
        <v>5</v>
      </c>
      <c r="N70" s="73">
        <v>4</v>
      </c>
      <c r="O70" s="73">
        <v>70</v>
      </c>
      <c r="P70" s="17">
        <v>24</v>
      </c>
      <c r="Q70" s="17" t="s">
        <v>66</v>
      </c>
      <c r="R70" s="17">
        <v>1</v>
      </c>
      <c r="S70" s="46">
        <v>273</v>
      </c>
      <c r="T70" s="19">
        <v>155</v>
      </c>
      <c r="U70" s="17" t="s">
        <v>67</v>
      </c>
      <c r="V70" s="18" t="s">
        <v>67</v>
      </c>
      <c r="W70" s="18" t="s">
        <v>68</v>
      </c>
      <c r="X70" s="17" t="s">
        <v>67</v>
      </c>
      <c r="Y70" s="17" t="s">
        <v>67</v>
      </c>
      <c r="Z70" s="17" t="s">
        <v>67</v>
      </c>
      <c r="AA70" s="17" t="s">
        <v>68</v>
      </c>
      <c r="AB70" s="17" t="s">
        <v>68</v>
      </c>
      <c r="AC70" s="17" t="s">
        <v>68</v>
      </c>
      <c r="AD70" s="18" t="s">
        <v>68</v>
      </c>
      <c r="AE70" s="18" t="s">
        <v>67</v>
      </c>
      <c r="AF70" s="17" t="s">
        <v>67</v>
      </c>
      <c r="AG70" s="17" t="s">
        <v>68</v>
      </c>
      <c r="AH70" s="17" t="s">
        <v>67</v>
      </c>
      <c r="AI70" s="17" t="s">
        <v>68</v>
      </c>
      <c r="AJ70" s="17" t="s">
        <v>68</v>
      </c>
      <c r="AK70" s="17" t="s">
        <v>68</v>
      </c>
      <c r="AL70" s="17" t="s">
        <v>68</v>
      </c>
      <c r="AM70" s="24" t="s">
        <v>68</v>
      </c>
      <c r="AN70" s="17" t="s">
        <v>75</v>
      </c>
      <c r="AO70" s="17" t="s">
        <v>70</v>
      </c>
      <c r="AP70" s="17" t="s">
        <v>68</v>
      </c>
      <c r="AQ70" s="17" t="s">
        <v>68</v>
      </c>
      <c r="AR70" s="17" t="s">
        <v>186</v>
      </c>
      <c r="AS70" s="17">
        <v>2448</v>
      </c>
      <c r="AT70" s="17">
        <v>866.3</v>
      </c>
      <c r="AU70" s="18">
        <f t="shared" si="14"/>
        <v>1581.7</v>
      </c>
      <c r="AV70" s="48">
        <v>48</v>
      </c>
      <c r="AW70" s="18">
        <v>0</v>
      </c>
      <c r="AX70" s="48">
        <v>481</v>
      </c>
      <c r="AY70" s="48">
        <v>1052.7</v>
      </c>
      <c r="AZ70" s="18">
        <f t="shared" si="13"/>
        <v>1581.7</v>
      </c>
      <c r="BA70" s="17"/>
      <c r="BB70" s="18"/>
      <c r="BC70" s="17">
        <v>866.3</v>
      </c>
      <c r="BD70" s="17" t="s">
        <v>68</v>
      </c>
      <c r="BE70" s="17" t="s">
        <v>72</v>
      </c>
      <c r="BF70" s="17">
        <v>878</v>
      </c>
    </row>
    <row r="71" spans="1:58" x14ac:dyDescent="0.25">
      <c r="A71" s="74">
        <v>53</v>
      </c>
      <c r="B71" s="14">
        <v>7</v>
      </c>
      <c r="C71" s="45" t="s">
        <v>187</v>
      </c>
      <c r="D71" s="16" t="s">
        <v>64</v>
      </c>
      <c r="E71" s="16" t="s">
        <v>65</v>
      </c>
      <c r="F71" s="72">
        <v>1980</v>
      </c>
      <c r="G71" s="72">
        <v>36.4</v>
      </c>
      <c r="H71" s="17">
        <f t="shared" si="11"/>
        <v>35</v>
      </c>
      <c r="I71" s="46">
        <v>2811.1</v>
      </c>
      <c r="J71" s="18">
        <v>0</v>
      </c>
      <c r="K71" s="18">
        <f t="shared" si="12"/>
        <v>2811.1</v>
      </c>
      <c r="L71" s="18">
        <v>2811.1</v>
      </c>
      <c r="M71" s="73">
        <v>5</v>
      </c>
      <c r="N71" s="73">
        <v>4</v>
      </c>
      <c r="O71" s="73">
        <v>60</v>
      </c>
      <c r="P71" s="17">
        <v>24</v>
      </c>
      <c r="Q71" s="17" t="s">
        <v>66</v>
      </c>
      <c r="R71" s="17">
        <v>1</v>
      </c>
      <c r="S71" s="46">
        <v>342.2</v>
      </c>
      <c r="T71" s="19">
        <v>130</v>
      </c>
      <c r="U71" s="17" t="s">
        <v>67</v>
      </c>
      <c r="V71" s="18" t="s">
        <v>67</v>
      </c>
      <c r="W71" s="18" t="s">
        <v>68</v>
      </c>
      <c r="X71" s="17" t="s">
        <v>67</v>
      </c>
      <c r="Y71" s="17" t="s">
        <v>67</v>
      </c>
      <c r="Z71" s="17" t="s">
        <v>67</v>
      </c>
      <c r="AA71" s="17" t="s">
        <v>68</v>
      </c>
      <c r="AB71" s="17" t="s">
        <v>68</v>
      </c>
      <c r="AC71" s="17" t="s">
        <v>68</v>
      </c>
      <c r="AD71" s="18" t="s">
        <v>68</v>
      </c>
      <c r="AE71" s="18" t="s">
        <v>67</v>
      </c>
      <c r="AF71" s="17" t="s">
        <v>67</v>
      </c>
      <c r="AG71" s="17" t="s">
        <v>68</v>
      </c>
      <c r="AH71" s="17" t="s">
        <v>67</v>
      </c>
      <c r="AI71" s="17" t="s">
        <v>68</v>
      </c>
      <c r="AJ71" s="17" t="s">
        <v>68</v>
      </c>
      <c r="AK71" s="17" t="s">
        <v>68</v>
      </c>
      <c r="AL71" s="17" t="s">
        <v>68</v>
      </c>
      <c r="AM71" s="24" t="s">
        <v>68</v>
      </c>
      <c r="AN71" s="17" t="s">
        <v>75</v>
      </c>
      <c r="AO71" s="17" t="s">
        <v>70</v>
      </c>
      <c r="AP71" s="17" t="s">
        <v>68</v>
      </c>
      <c r="AQ71" s="17" t="s">
        <v>68</v>
      </c>
      <c r="AR71" s="17" t="s">
        <v>188</v>
      </c>
      <c r="AS71" s="17">
        <v>1947</v>
      </c>
      <c r="AT71" s="17">
        <v>837.2</v>
      </c>
      <c r="AU71" s="18">
        <f t="shared" si="14"/>
        <v>1109.8</v>
      </c>
      <c r="AV71" s="48">
        <v>80</v>
      </c>
      <c r="AW71" s="18"/>
      <c r="AX71" s="48">
        <v>486</v>
      </c>
      <c r="AY71" s="48">
        <v>543.79999999999995</v>
      </c>
      <c r="AZ71" s="18">
        <f t="shared" si="13"/>
        <v>1109.8</v>
      </c>
      <c r="BA71" s="17"/>
      <c r="BB71" s="18"/>
      <c r="BC71" s="17">
        <v>837.2</v>
      </c>
      <c r="BD71" s="17" t="s">
        <v>68</v>
      </c>
      <c r="BE71" s="17" t="s">
        <v>72</v>
      </c>
      <c r="BF71" s="17">
        <v>837</v>
      </c>
    </row>
    <row r="72" spans="1:58" x14ac:dyDescent="0.25">
      <c r="A72" s="75">
        <v>54</v>
      </c>
      <c r="B72" s="51">
        <v>8</v>
      </c>
      <c r="C72" s="60" t="s">
        <v>189</v>
      </c>
      <c r="D72" s="16" t="s">
        <v>64</v>
      </c>
      <c r="E72" s="16" t="s">
        <v>65</v>
      </c>
      <c r="F72" s="70">
        <v>1983</v>
      </c>
      <c r="G72" s="70">
        <v>28</v>
      </c>
      <c r="H72" s="17">
        <f t="shared" si="11"/>
        <v>32</v>
      </c>
      <c r="I72" s="57">
        <v>2678.2</v>
      </c>
      <c r="J72" s="18">
        <v>0</v>
      </c>
      <c r="K72" s="18">
        <f t="shared" si="12"/>
        <v>2678.2</v>
      </c>
      <c r="L72" s="25">
        <v>2678.2</v>
      </c>
      <c r="M72" s="71">
        <v>5</v>
      </c>
      <c r="N72" s="71">
        <v>4</v>
      </c>
      <c r="O72" s="71">
        <v>60</v>
      </c>
      <c r="P72" s="17">
        <v>24</v>
      </c>
      <c r="Q72" s="17" t="s">
        <v>66</v>
      </c>
      <c r="R72" s="17">
        <v>1</v>
      </c>
      <c r="S72" s="57">
        <v>327.9</v>
      </c>
      <c r="T72" s="19">
        <v>148</v>
      </c>
      <c r="U72" s="17" t="s">
        <v>67</v>
      </c>
      <c r="V72" s="18" t="s">
        <v>67</v>
      </c>
      <c r="W72" s="18" t="s">
        <v>68</v>
      </c>
      <c r="X72" s="17" t="s">
        <v>67</v>
      </c>
      <c r="Y72" s="17" t="s">
        <v>67</v>
      </c>
      <c r="Z72" s="17" t="s">
        <v>67</v>
      </c>
      <c r="AA72" s="17" t="s">
        <v>68</v>
      </c>
      <c r="AB72" s="17" t="s">
        <v>68</v>
      </c>
      <c r="AC72" s="17" t="s">
        <v>68</v>
      </c>
      <c r="AD72" s="18" t="s">
        <v>68</v>
      </c>
      <c r="AE72" s="18" t="s">
        <v>67</v>
      </c>
      <c r="AF72" s="17" t="s">
        <v>67</v>
      </c>
      <c r="AG72" s="17" t="s">
        <v>68</v>
      </c>
      <c r="AH72" s="17" t="s">
        <v>67</v>
      </c>
      <c r="AI72" s="17" t="s">
        <v>68</v>
      </c>
      <c r="AJ72" s="17" t="s">
        <v>68</v>
      </c>
      <c r="AK72" s="17" t="s">
        <v>68</v>
      </c>
      <c r="AL72" s="17" t="s">
        <v>68</v>
      </c>
      <c r="AM72" s="24" t="s">
        <v>68</v>
      </c>
      <c r="AN72" s="17" t="s">
        <v>75</v>
      </c>
      <c r="AO72" s="17" t="s">
        <v>70</v>
      </c>
      <c r="AP72" s="17" t="s">
        <v>68</v>
      </c>
      <c r="AQ72" s="17" t="s">
        <v>68</v>
      </c>
      <c r="AR72" s="17" t="s">
        <v>190</v>
      </c>
      <c r="AS72" s="24">
        <v>1288</v>
      </c>
      <c r="AT72" s="24">
        <v>678.3</v>
      </c>
      <c r="AU72" s="18">
        <f t="shared" si="14"/>
        <v>609.70000000000005</v>
      </c>
      <c r="AV72" s="58">
        <v>28</v>
      </c>
      <c r="AW72" s="18"/>
      <c r="AX72" s="58">
        <v>453</v>
      </c>
      <c r="AY72" s="48">
        <v>128.70000000000005</v>
      </c>
      <c r="AZ72" s="18">
        <f t="shared" si="13"/>
        <v>609.70000000000005</v>
      </c>
      <c r="BA72" s="17"/>
      <c r="BB72" s="18"/>
      <c r="BC72" s="24">
        <v>678.3</v>
      </c>
      <c r="BD72" s="17" t="s">
        <v>68</v>
      </c>
      <c r="BE72" s="24" t="s">
        <v>72</v>
      </c>
      <c r="BF72" s="24">
        <v>700</v>
      </c>
    </row>
    <row r="73" spans="1:58" s="77" customFormat="1" hidden="1" x14ac:dyDescent="0.25">
      <c r="A73" s="66"/>
      <c r="B73" s="76"/>
      <c r="C73" s="62" t="s">
        <v>191</v>
      </c>
      <c r="D73" s="63"/>
      <c r="E73" s="63"/>
      <c r="F73" s="64"/>
      <c r="G73" s="64"/>
      <c r="H73" s="64"/>
      <c r="I73" s="55">
        <f>SUM(I65:I72)</f>
        <v>20287.899999999998</v>
      </c>
      <c r="J73" s="55">
        <f>SUM(J65:J72)</f>
        <v>403.5</v>
      </c>
      <c r="K73" s="55">
        <f>SUM(K65:K72)</f>
        <v>20691.399999999998</v>
      </c>
      <c r="L73" s="55">
        <f>SUM(L65:L72)</f>
        <v>20703.8</v>
      </c>
      <c r="M73" s="55">
        <f t="shared" ref="M73:S73" si="15">SUM(M65:M72)</f>
        <v>35</v>
      </c>
      <c r="N73" s="55">
        <f t="shared" si="15"/>
        <v>30</v>
      </c>
      <c r="O73" s="55">
        <f t="shared" si="15"/>
        <v>451</v>
      </c>
      <c r="P73" s="55">
        <f t="shared" si="15"/>
        <v>170</v>
      </c>
      <c r="Q73" s="55">
        <f t="shared" si="15"/>
        <v>0</v>
      </c>
      <c r="R73" s="55">
        <f t="shared" si="15"/>
        <v>8</v>
      </c>
      <c r="S73" s="55">
        <f t="shared" si="15"/>
        <v>2050.6999999999998</v>
      </c>
      <c r="T73" s="55">
        <f>SUM(T65:T72)</f>
        <v>1009</v>
      </c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55">
        <f t="shared" ref="AS73:BD73" si="16">SUM(AS65:AS72)</f>
        <v>14210</v>
      </c>
      <c r="AT73" s="55">
        <f t="shared" si="16"/>
        <v>5786</v>
      </c>
      <c r="AU73" s="55">
        <f t="shared" si="16"/>
        <v>8424</v>
      </c>
      <c r="AV73" s="55">
        <f t="shared" si="16"/>
        <v>620.6</v>
      </c>
      <c r="AW73" s="55">
        <f t="shared" si="16"/>
        <v>0</v>
      </c>
      <c r="AX73" s="55">
        <f t="shared" si="16"/>
        <v>3787</v>
      </c>
      <c r="AY73" s="55">
        <f t="shared" si="16"/>
        <v>4016.3999999999996</v>
      </c>
      <c r="AZ73" s="55">
        <f t="shared" si="16"/>
        <v>8424</v>
      </c>
      <c r="BA73" s="55">
        <f t="shared" si="16"/>
        <v>0</v>
      </c>
      <c r="BB73" s="55">
        <f t="shared" si="16"/>
        <v>0</v>
      </c>
      <c r="BC73" s="55">
        <f t="shared" si="16"/>
        <v>5786</v>
      </c>
      <c r="BD73" s="55">
        <f t="shared" si="16"/>
        <v>1373.5</v>
      </c>
      <c r="BE73" s="55"/>
      <c r="BF73" s="55">
        <f>SUM(BF65:BF72)</f>
        <v>6950</v>
      </c>
    </row>
    <row r="74" spans="1:58" s="77" customFormat="1" ht="47.25" x14ac:dyDescent="0.25">
      <c r="A74" s="14"/>
      <c r="B74" s="14"/>
      <c r="C74" s="15" t="s">
        <v>192</v>
      </c>
      <c r="D74" s="16"/>
      <c r="E74" s="16"/>
      <c r="F74" s="17"/>
      <c r="G74" s="17"/>
      <c r="H74" s="17"/>
      <c r="I74" s="18"/>
      <c r="J74" s="18"/>
      <c r="K74" s="18"/>
      <c r="L74" s="18"/>
      <c r="M74" s="17"/>
      <c r="N74" s="17"/>
      <c r="O74" s="17"/>
      <c r="P74" s="17"/>
      <c r="Q74" s="17"/>
      <c r="R74" s="17"/>
      <c r="S74" s="57"/>
      <c r="T74" s="78"/>
      <c r="U74" s="17"/>
      <c r="V74" s="18"/>
      <c r="W74" s="18"/>
      <c r="X74" s="17"/>
      <c r="Y74" s="17"/>
      <c r="Z74" s="17"/>
      <c r="AA74" s="17"/>
      <c r="AB74" s="17"/>
      <c r="AC74" s="17"/>
      <c r="AD74" s="18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8"/>
      <c r="AT74" s="18"/>
      <c r="AU74" s="18"/>
      <c r="AV74" s="18"/>
      <c r="AW74" s="18"/>
      <c r="AX74" s="18"/>
      <c r="AY74" s="18"/>
      <c r="AZ74" s="18"/>
      <c r="BA74" s="17"/>
      <c r="BB74" s="18"/>
      <c r="BC74" s="18"/>
      <c r="BD74" s="18"/>
      <c r="BE74" s="18"/>
      <c r="BF74" s="18"/>
    </row>
    <row r="75" spans="1:58" s="77" customFormat="1" ht="47.25" x14ac:dyDescent="0.25">
      <c r="A75" s="61">
        <v>55</v>
      </c>
      <c r="B75" s="61">
        <v>1</v>
      </c>
      <c r="C75" s="56" t="s">
        <v>193</v>
      </c>
      <c r="D75" s="16" t="s">
        <v>64</v>
      </c>
      <c r="E75" s="16" t="s">
        <v>65</v>
      </c>
      <c r="F75" s="17">
        <v>2014</v>
      </c>
      <c r="G75" s="17"/>
      <c r="H75" s="17">
        <f t="shared" ref="H75" si="17">2015-F75</f>
        <v>1</v>
      </c>
      <c r="I75" s="18">
        <v>813.3</v>
      </c>
      <c r="J75" s="18">
        <v>0</v>
      </c>
      <c r="K75" s="18">
        <f t="shared" ref="K75" si="18">I75+J75</f>
        <v>813.3</v>
      </c>
      <c r="L75" s="18">
        <v>813.3</v>
      </c>
      <c r="M75" s="17">
        <v>3</v>
      </c>
      <c r="N75" s="17">
        <v>2</v>
      </c>
      <c r="O75" s="17">
        <v>16</v>
      </c>
      <c r="P75" s="17">
        <v>9</v>
      </c>
      <c r="Q75" s="17" t="s">
        <v>66</v>
      </c>
      <c r="R75" s="17">
        <v>1</v>
      </c>
      <c r="S75" s="57">
        <v>95.3</v>
      </c>
      <c r="T75" s="78">
        <v>31</v>
      </c>
      <c r="U75" s="17" t="s">
        <v>67</v>
      </c>
      <c r="V75" s="18" t="s">
        <v>67</v>
      </c>
      <c r="W75" s="18" t="s">
        <v>68</v>
      </c>
      <c r="X75" s="17" t="s">
        <v>67</v>
      </c>
      <c r="Y75" s="17" t="s">
        <v>68</v>
      </c>
      <c r="Z75" s="17" t="s">
        <v>67</v>
      </c>
      <c r="AA75" s="17" t="s">
        <v>68</v>
      </c>
      <c r="AB75" s="17" t="s">
        <v>67</v>
      </c>
      <c r="AC75" s="17" t="s">
        <v>68</v>
      </c>
      <c r="AD75" s="18" t="s">
        <v>68</v>
      </c>
      <c r="AE75" s="18" t="s">
        <v>68</v>
      </c>
      <c r="AF75" s="17" t="s">
        <v>67</v>
      </c>
      <c r="AG75" s="17" t="s">
        <v>68</v>
      </c>
      <c r="AH75" s="17" t="s">
        <v>67</v>
      </c>
      <c r="AI75" s="17" t="s">
        <v>68</v>
      </c>
      <c r="AJ75" s="17" t="s">
        <v>67</v>
      </c>
      <c r="AK75" s="17" t="s">
        <v>68</v>
      </c>
      <c r="AL75" s="17" t="s">
        <v>68</v>
      </c>
      <c r="AM75" s="17" t="s">
        <v>67</v>
      </c>
      <c r="AN75" s="79" t="s">
        <v>194</v>
      </c>
      <c r="AO75" s="17" t="s">
        <v>70</v>
      </c>
      <c r="AP75" s="17" t="s">
        <v>68</v>
      </c>
      <c r="AQ75" s="17" t="s">
        <v>68</v>
      </c>
      <c r="AR75" s="17"/>
      <c r="AS75" s="18">
        <v>2549</v>
      </c>
      <c r="AT75" s="18">
        <v>344.82</v>
      </c>
      <c r="AU75" s="18">
        <f>AS75-AT75</f>
        <v>2204.1799999999998</v>
      </c>
      <c r="AV75" s="18">
        <v>540</v>
      </c>
      <c r="AW75" s="18">
        <v>0</v>
      </c>
      <c r="AX75" s="18">
        <v>0</v>
      </c>
      <c r="AY75" s="18">
        <v>1664.2</v>
      </c>
      <c r="AZ75" s="18">
        <f>AV75+AW75+AX75+AY75</f>
        <v>2204.1999999999998</v>
      </c>
      <c r="BA75" s="17"/>
      <c r="BB75" s="18">
        <v>4</v>
      </c>
      <c r="BC75" s="18" t="s">
        <v>68</v>
      </c>
      <c r="BD75" s="18" t="s">
        <v>68</v>
      </c>
      <c r="BE75" s="80" t="s">
        <v>195</v>
      </c>
      <c r="BF75" s="18">
        <v>553.23</v>
      </c>
    </row>
    <row r="76" spans="1:58" hidden="1" x14ac:dyDescent="0.25">
      <c r="A76" s="66"/>
      <c r="B76" s="76"/>
      <c r="C76" s="62" t="s">
        <v>196</v>
      </c>
      <c r="D76" s="63"/>
      <c r="E76" s="63"/>
      <c r="F76" s="64"/>
      <c r="G76" s="64"/>
      <c r="H76" s="64"/>
      <c r="I76" s="55">
        <f>I75</f>
        <v>813.3</v>
      </c>
      <c r="J76" s="55">
        <f>J75</f>
        <v>0</v>
      </c>
      <c r="K76" s="55">
        <f>K75</f>
        <v>813.3</v>
      </c>
      <c r="L76" s="55">
        <f>SUM(L75)</f>
        <v>813.3</v>
      </c>
      <c r="M76" s="55">
        <f>M75</f>
        <v>3</v>
      </c>
      <c r="N76" s="55">
        <f>N75</f>
        <v>2</v>
      </c>
      <c r="O76" s="55">
        <f>O75</f>
        <v>16</v>
      </c>
      <c r="P76" s="55">
        <f>P75</f>
        <v>9</v>
      </c>
      <c r="Q76" s="55"/>
      <c r="R76" s="55">
        <f>R75</f>
        <v>1</v>
      </c>
      <c r="S76" s="55">
        <f>S75</f>
        <v>95.3</v>
      </c>
      <c r="T76" s="55">
        <f>T75</f>
        <v>31</v>
      </c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55">
        <f t="shared" ref="AS76:AX76" si="19">AS75</f>
        <v>2549</v>
      </c>
      <c r="AT76" s="55">
        <f t="shared" si="19"/>
        <v>344.82</v>
      </c>
      <c r="AU76" s="55">
        <f t="shared" si="19"/>
        <v>2204.1799999999998</v>
      </c>
      <c r="AV76" s="55">
        <f t="shared" si="19"/>
        <v>540</v>
      </c>
      <c r="AW76" s="55">
        <f t="shared" si="19"/>
        <v>0</v>
      </c>
      <c r="AX76" s="55">
        <f t="shared" si="19"/>
        <v>0</v>
      </c>
      <c r="AY76" s="55">
        <v>1664.18</v>
      </c>
      <c r="AZ76" s="55">
        <f>AV76+AW76+AX76+AY76</f>
        <v>2204.1800000000003</v>
      </c>
      <c r="BA76" s="55">
        <f>BA75</f>
        <v>0</v>
      </c>
      <c r="BB76" s="55">
        <f>BB75</f>
        <v>4</v>
      </c>
      <c r="BC76" s="55">
        <v>0</v>
      </c>
      <c r="BD76" s="18">
        <v>0</v>
      </c>
      <c r="BE76" s="55"/>
      <c r="BF76" s="55">
        <f>BF75</f>
        <v>553.23</v>
      </c>
    </row>
    <row r="77" spans="1:58" ht="47.25" x14ac:dyDescent="0.25">
      <c r="A77" s="67"/>
      <c r="B77" s="67"/>
      <c r="C77" s="15" t="s">
        <v>197</v>
      </c>
      <c r="D77" s="15"/>
      <c r="E77" s="15"/>
      <c r="F77" s="9"/>
      <c r="G77" s="9"/>
      <c r="H77" s="9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9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8"/>
      <c r="AW77" s="17"/>
      <c r="AX77" s="17"/>
      <c r="AY77" s="17"/>
      <c r="AZ77" s="17"/>
      <c r="BA77" s="17"/>
      <c r="BB77" s="17"/>
      <c r="BC77" s="17"/>
      <c r="BD77" s="17"/>
      <c r="BE77" s="17"/>
      <c r="BF77" s="17"/>
    </row>
    <row r="78" spans="1:58" x14ac:dyDescent="0.25">
      <c r="A78" s="51">
        <v>56</v>
      </c>
      <c r="B78" s="51">
        <v>1</v>
      </c>
      <c r="C78" s="52" t="s">
        <v>198</v>
      </c>
      <c r="D78" s="16" t="s">
        <v>64</v>
      </c>
      <c r="E78" s="16" t="s">
        <v>65</v>
      </c>
      <c r="F78" s="17">
        <v>1965</v>
      </c>
      <c r="G78" s="17">
        <v>40</v>
      </c>
      <c r="H78" s="17">
        <f>2015-F78</f>
        <v>50</v>
      </c>
      <c r="I78" s="18">
        <f>2299.6+128.3</f>
        <v>2427.9</v>
      </c>
      <c r="J78" s="46">
        <f>79+101+66.3+41.3</f>
        <v>287.60000000000002</v>
      </c>
      <c r="K78" s="18">
        <f>I78+J78</f>
        <v>2715.5</v>
      </c>
      <c r="L78" s="18">
        <f>2299.6+128.3</f>
        <v>2427.9</v>
      </c>
      <c r="M78" s="17">
        <v>5</v>
      </c>
      <c r="N78" s="17">
        <v>3</v>
      </c>
      <c r="O78" s="17">
        <v>122</v>
      </c>
      <c r="P78" s="17">
        <v>54</v>
      </c>
      <c r="Q78" s="42" t="s">
        <v>69</v>
      </c>
      <c r="R78" s="17">
        <v>1</v>
      </c>
      <c r="S78" s="18">
        <v>279.3</v>
      </c>
      <c r="T78" s="19">
        <v>177</v>
      </c>
      <c r="U78" s="17" t="s">
        <v>67</v>
      </c>
      <c r="V78" s="18" t="s">
        <v>67</v>
      </c>
      <c r="W78" s="18" t="s">
        <v>68</v>
      </c>
      <c r="X78" s="17" t="s">
        <v>67</v>
      </c>
      <c r="Y78" s="17" t="s">
        <v>68</v>
      </c>
      <c r="Z78" s="17" t="s">
        <v>67</v>
      </c>
      <c r="AA78" s="17" t="s">
        <v>68</v>
      </c>
      <c r="AB78" s="17" t="s">
        <v>68</v>
      </c>
      <c r="AC78" s="17" t="s">
        <v>68</v>
      </c>
      <c r="AD78" s="18" t="s">
        <v>68</v>
      </c>
      <c r="AE78" s="18" t="s">
        <v>68</v>
      </c>
      <c r="AF78" s="17" t="s">
        <v>68</v>
      </c>
      <c r="AG78" s="17" t="s">
        <v>67</v>
      </c>
      <c r="AH78" s="17" t="s">
        <v>67</v>
      </c>
      <c r="AI78" s="17" t="s">
        <v>68</v>
      </c>
      <c r="AJ78" s="17" t="s">
        <v>68</v>
      </c>
      <c r="AK78" s="17" t="s">
        <v>68</v>
      </c>
      <c r="AL78" s="17" t="s">
        <v>68</v>
      </c>
      <c r="AM78" s="17" t="s">
        <v>67</v>
      </c>
      <c r="AN78" s="17" t="s">
        <v>69</v>
      </c>
      <c r="AO78" s="17" t="s">
        <v>70</v>
      </c>
      <c r="AP78" s="17" t="s">
        <v>68</v>
      </c>
      <c r="AQ78" s="17" t="s">
        <v>68</v>
      </c>
      <c r="AR78" s="17" t="s">
        <v>199</v>
      </c>
      <c r="AS78" s="17">
        <v>1858</v>
      </c>
      <c r="AT78" s="17">
        <v>914.7</v>
      </c>
      <c r="AU78" s="18">
        <f>AS78-AT78</f>
        <v>943.3</v>
      </c>
      <c r="AV78" s="18">
        <v>22</v>
      </c>
      <c r="AW78" s="18">
        <v>0</v>
      </c>
      <c r="AX78" s="18">
        <v>263</v>
      </c>
      <c r="AY78" s="18">
        <v>658.3</v>
      </c>
      <c r="AZ78" s="18">
        <f>AY78+AX78+AW78+AV78</f>
        <v>943.3</v>
      </c>
      <c r="BA78" s="17"/>
      <c r="BB78" s="18"/>
      <c r="BC78" s="18">
        <v>912.7</v>
      </c>
      <c r="BD78" s="18" t="s">
        <v>68</v>
      </c>
      <c r="BE78" s="24" t="s">
        <v>72</v>
      </c>
      <c r="BF78" s="17">
        <v>912.7</v>
      </c>
    </row>
    <row r="79" spans="1:58" x14ac:dyDescent="0.25">
      <c r="A79" s="51">
        <v>57</v>
      </c>
      <c r="B79" s="51">
        <v>2</v>
      </c>
      <c r="C79" s="52" t="s">
        <v>200</v>
      </c>
      <c r="D79" s="16" t="s">
        <v>64</v>
      </c>
      <c r="E79" s="16" t="s">
        <v>65</v>
      </c>
      <c r="F79" s="17">
        <v>1968</v>
      </c>
      <c r="G79" s="17">
        <v>40</v>
      </c>
      <c r="H79" s="17">
        <f>2015-F79</f>
        <v>47</v>
      </c>
      <c r="I79" s="18">
        <v>2498.5</v>
      </c>
      <c r="J79" s="46">
        <f>88.1+75.4+105.3+15</f>
        <v>283.8</v>
      </c>
      <c r="K79" s="18">
        <f>I79+J79</f>
        <v>2782.3</v>
      </c>
      <c r="L79" s="18">
        <v>2498.5</v>
      </c>
      <c r="M79" s="17">
        <v>5</v>
      </c>
      <c r="N79" s="17">
        <v>3</v>
      </c>
      <c r="O79" s="17">
        <v>131</v>
      </c>
      <c r="P79" s="17">
        <v>21</v>
      </c>
      <c r="Q79" s="42" t="s">
        <v>69</v>
      </c>
      <c r="R79" s="17">
        <v>1</v>
      </c>
      <c r="S79" s="18">
        <v>260</v>
      </c>
      <c r="T79" s="19">
        <v>218</v>
      </c>
      <c r="U79" s="17" t="s">
        <v>67</v>
      </c>
      <c r="V79" s="18" t="s">
        <v>67</v>
      </c>
      <c r="W79" s="18" t="s">
        <v>68</v>
      </c>
      <c r="X79" s="17" t="s">
        <v>67</v>
      </c>
      <c r="Y79" s="17" t="s">
        <v>68</v>
      </c>
      <c r="Z79" s="17" t="s">
        <v>67</v>
      </c>
      <c r="AA79" s="17" t="s">
        <v>68</v>
      </c>
      <c r="AB79" s="17" t="s">
        <v>68</v>
      </c>
      <c r="AC79" s="17" t="s">
        <v>68</v>
      </c>
      <c r="AD79" s="18" t="s">
        <v>68</v>
      </c>
      <c r="AE79" s="18" t="s">
        <v>68</v>
      </c>
      <c r="AF79" s="17" t="s">
        <v>68</v>
      </c>
      <c r="AG79" s="17" t="s">
        <v>67</v>
      </c>
      <c r="AH79" s="17" t="s">
        <v>67</v>
      </c>
      <c r="AI79" s="17" t="s">
        <v>68</v>
      </c>
      <c r="AJ79" s="17" t="s">
        <v>68</v>
      </c>
      <c r="AK79" s="17" t="s">
        <v>68</v>
      </c>
      <c r="AL79" s="17" t="s">
        <v>68</v>
      </c>
      <c r="AM79" s="17" t="s">
        <v>67</v>
      </c>
      <c r="AN79" s="17" t="s">
        <v>69</v>
      </c>
      <c r="AO79" s="17" t="s">
        <v>70</v>
      </c>
      <c r="AP79" s="17" t="s">
        <v>68</v>
      </c>
      <c r="AQ79" s="17" t="s">
        <v>68</v>
      </c>
      <c r="AR79" s="17" t="s">
        <v>201</v>
      </c>
      <c r="AS79" s="17">
        <v>1340</v>
      </c>
      <c r="AT79" s="17">
        <v>914.1</v>
      </c>
      <c r="AU79" s="18">
        <f>AS79-AT79</f>
        <v>425.9</v>
      </c>
      <c r="AV79" s="18">
        <v>22</v>
      </c>
      <c r="AW79" s="18">
        <v>0</v>
      </c>
      <c r="AX79" s="18">
        <v>263</v>
      </c>
      <c r="AY79" s="18">
        <v>140.89999999999998</v>
      </c>
      <c r="AZ79" s="18">
        <f>AY79+AX79+AW79+AV79</f>
        <v>425.9</v>
      </c>
      <c r="BA79" s="17"/>
      <c r="BB79" s="18"/>
      <c r="BC79" s="18">
        <v>914.1</v>
      </c>
      <c r="BD79" s="18" t="s">
        <v>68</v>
      </c>
      <c r="BE79" s="24" t="s">
        <v>72</v>
      </c>
      <c r="BF79" s="17">
        <v>914.1</v>
      </c>
    </row>
    <row r="80" spans="1:58" hidden="1" x14ac:dyDescent="0.25">
      <c r="A80" s="14"/>
      <c r="B80" s="14"/>
      <c r="C80" s="62" t="s">
        <v>202</v>
      </c>
      <c r="D80" s="63"/>
      <c r="E80" s="63"/>
      <c r="F80" s="64"/>
      <c r="G80" s="64"/>
      <c r="H80" s="64"/>
      <c r="I80" s="55">
        <f>SUM(I78:I79)</f>
        <v>4926.3999999999996</v>
      </c>
      <c r="J80" s="55">
        <f>SUM(J78:J79)</f>
        <v>571.40000000000009</v>
      </c>
      <c r="K80" s="55">
        <f>SUM(K78:K79)</f>
        <v>5497.8</v>
      </c>
      <c r="L80" s="55">
        <f>SUM(L78:L79)</f>
        <v>4926.3999999999996</v>
      </c>
      <c r="M80" s="54">
        <f>M78+M79</f>
        <v>10</v>
      </c>
      <c r="N80" s="54">
        <f>N78+N79</f>
        <v>6</v>
      </c>
      <c r="O80" s="54">
        <f>SUM(O78:O79)</f>
        <v>253</v>
      </c>
      <c r="P80" s="54">
        <f>SUM(P78:P79)</f>
        <v>75</v>
      </c>
      <c r="Q80" s="55"/>
      <c r="R80" s="54">
        <f>SUM(R78:R79)</f>
        <v>2</v>
      </c>
      <c r="S80" s="55">
        <f>SUM(S78:S79)</f>
        <v>539.29999999999995</v>
      </c>
      <c r="T80" s="54">
        <f>SUM(T78:T79)</f>
        <v>395</v>
      </c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>
        <f t="shared" ref="AS80:AY80" si="20">SUM(AS78:AS79)</f>
        <v>3198</v>
      </c>
      <c r="AT80" s="55">
        <f t="shared" si="20"/>
        <v>1828.8000000000002</v>
      </c>
      <c r="AU80" s="55">
        <f t="shared" si="20"/>
        <v>1369.1999999999998</v>
      </c>
      <c r="AV80" s="55">
        <f t="shared" si="20"/>
        <v>44</v>
      </c>
      <c r="AW80" s="55">
        <f t="shared" si="20"/>
        <v>0</v>
      </c>
      <c r="AX80" s="55">
        <f t="shared" si="20"/>
        <v>526</v>
      </c>
      <c r="AY80" s="55">
        <f t="shared" si="20"/>
        <v>799.19999999999993</v>
      </c>
      <c r="AZ80" s="55">
        <f>AY80+AX80+AW80+AV80</f>
        <v>1369.1999999999998</v>
      </c>
      <c r="BA80" s="54">
        <f>SUM(BA78:BA79)</f>
        <v>0</v>
      </c>
      <c r="BB80" s="54">
        <f>SUM(BB78:BB79)</f>
        <v>0</v>
      </c>
      <c r="BC80" s="54">
        <f>SUM(BC78:BC79)</f>
        <v>1826.8000000000002</v>
      </c>
      <c r="BD80" s="55">
        <v>0</v>
      </c>
      <c r="BE80" s="55"/>
      <c r="BF80" s="54">
        <f>SUM(BF78:BF79)</f>
        <v>1826.8000000000002</v>
      </c>
    </row>
    <row r="81" spans="1:58" ht="47.25" x14ac:dyDescent="0.25">
      <c r="A81" s="67"/>
      <c r="B81" s="67"/>
      <c r="C81" s="15" t="s">
        <v>203</v>
      </c>
      <c r="D81" s="15"/>
      <c r="E81" s="15"/>
      <c r="F81" s="9"/>
      <c r="G81" s="9"/>
      <c r="H81" s="9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9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</row>
    <row r="82" spans="1:58" x14ac:dyDescent="0.25">
      <c r="A82" s="14">
        <v>58</v>
      </c>
      <c r="B82" s="14">
        <v>1</v>
      </c>
      <c r="C82" s="81" t="s">
        <v>204</v>
      </c>
      <c r="D82" s="16" t="s">
        <v>64</v>
      </c>
      <c r="E82" s="16" t="s">
        <v>65</v>
      </c>
      <c r="F82" s="68">
        <v>1952</v>
      </c>
      <c r="G82" s="68">
        <v>46</v>
      </c>
      <c r="H82" s="17">
        <f>2015-F82</f>
        <v>63</v>
      </c>
      <c r="I82" s="50">
        <f>358.5-60.5</f>
        <v>298</v>
      </c>
      <c r="J82" s="50">
        <f>120.3+61.5</f>
        <v>181.8</v>
      </c>
      <c r="K82" s="18">
        <f t="shared" ref="K82:K90" si="21">I82+J82</f>
        <v>479.8</v>
      </c>
      <c r="L82" s="43">
        <v>298</v>
      </c>
      <c r="M82" s="69">
        <v>2</v>
      </c>
      <c r="N82" s="69">
        <v>1</v>
      </c>
      <c r="O82" s="69">
        <v>8</v>
      </c>
      <c r="P82" s="17">
        <v>3</v>
      </c>
      <c r="Q82" s="17" t="s">
        <v>66</v>
      </c>
      <c r="R82" s="17">
        <v>1</v>
      </c>
      <c r="S82" s="50">
        <v>43.5</v>
      </c>
      <c r="T82" s="19">
        <v>17</v>
      </c>
      <c r="U82" s="17" t="s">
        <v>67</v>
      </c>
      <c r="V82" s="18" t="s">
        <v>67</v>
      </c>
      <c r="W82" s="18" t="s">
        <v>68</v>
      </c>
      <c r="X82" s="17" t="s">
        <v>67</v>
      </c>
      <c r="Y82" s="17" t="s">
        <v>67</v>
      </c>
      <c r="Z82" s="17" t="s">
        <v>67</v>
      </c>
      <c r="AA82" s="17" t="s">
        <v>68</v>
      </c>
      <c r="AB82" s="17" t="s">
        <v>68</v>
      </c>
      <c r="AC82" s="17" t="s">
        <v>68</v>
      </c>
      <c r="AD82" s="18" t="s">
        <v>68</v>
      </c>
      <c r="AE82" s="18" t="s">
        <v>67</v>
      </c>
      <c r="AF82" s="17" t="s">
        <v>67</v>
      </c>
      <c r="AG82" s="17" t="s">
        <v>68</v>
      </c>
      <c r="AH82" s="17" t="s">
        <v>67</v>
      </c>
      <c r="AI82" s="17" t="s">
        <v>68</v>
      </c>
      <c r="AJ82" s="17" t="s">
        <v>68</v>
      </c>
      <c r="AK82" s="17" t="s">
        <v>68</v>
      </c>
      <c r="AL82" s="17" t="s">
        <v>68</v>
      </c>
      <c r="AM82" s="17" t="s">
        <v>68</v>
      </c>
      <c r="AN82" s="17" t="s">
        <v>75</v>
      </c>
      <c r="AO82" s="17" t="s">
        <v>70</v>
      </c>
      <c r="AP82" s="17" t="s">
        <v>68</v>
      </c>
      <c r="AQ82" s="17" t="s">
        <v>68</v>
      </c>
      <c r="AR82" s="17" t="s">
        <v>205</v>
      </c>
      <c r="AS82" s="42">
        <v>1000</v>
      </c>
      <c r="AT82" s="42">
        <v>342.8</v>
      </c>
      <c r="AU82" s="18">
        <f t="shared" ref="AU82:AU87" si="22">AS82-AT82</f>
        <v>657.2</v>
      </c>
      <c r="AV82" s="47">
        <v>4</v>
      </c>
      <c r="AW82" s="18">
        <v>0</v>
      </c>
      <c r="AX82" s="47">
        <v>244</v>
      </c>
      <c r="AY82" s="48">
        <v>409.20000000000005</v>
      </c>
      <c r="AZ82" s="18">
        <f>AY82+AX82+AW82+AV82</f>
        <v>657.2</v>
      </c>
      <c r="BA82" s="17">
        <v>0</v>
      </c>
      <c r="BB82" s="18"/>
      <c r="BC82" s="18">
        <v>0</v>
      </c>
      <c r="BD82" s="18">
        <v>342.8</v>
      </c>
      <c r="BE82" s="18" t="s">
        <v>85</v>
      </c>
      <c r="BF82" s="18">
        <v>447</v>
      </c>
    </row>
    <row r="83" spans="1:58" x14ac:dyDescent="0.25">
      <c r="A83" s="14">
        <v>59</v>
      </c>
      <c r="B83" s="14">
        <v>2</v>
      </c>
      <c r="C83" s="45" t="s">
        <v>206</v>
      </c>
      <c r="D83" s="16" t="s">
        <v>64</v>
      </c>
      <c r="E83" s="16" t="s">
        <v>65</v>
      </c>
      <c r="F83" s="72">
        <v>1952</v>
      </c>
      <c r="G83" s="72">
        <v>45</v>
      </c>
      <c r="H83" s="17">
        <f t="shared" ref="H83:H90" si="23">2015-F83</f>
        <v>63</v>
      </c>
      <c r="I83" s="46">
        <v>489</v>
      </c>
      <c r="J83" s="46"/>
      <c r="K83" s="18">
        <f t="shared" si="21"/>
        <v>489</v>
      </c>
      <c r="L83" s="18">
        <v>485.7</v>
      </c>
      <c r="M83" s="73">
        <v>2</v>
      </c>
      <c r="N83" s="73">
        <v>1</v>
      </c>
      <c r="O83" s="73">
        <v>8</v>
      </c>
      <c r="P83" s="17">
        <v>3</v>
      </c>
      <c r="Q83" s="17" t="s">
        <v>66</v>
      </c>
      <c r="R83" s="17">
        <v>1</v>
      </c>
      <c r="S83" s="46">
        <v>43.5</v>
      </c>
      <c r="T83" s="19">
        <v>23</v>
      </c>
      <c r="U83" s="17" t="s">
        <v>67</v>
      </c>
      <c r="V83" s="18" t="s">
        <v>67</v>
      </c>
      <c r="W83" s="18" t="s">
        <v>68</v>
      </c>
      <c r="X83" s="17" t="s">
        <v>67</v>
      </c>
      <c r="Y83" s="17" t="s">
        <v>67</v>
      </c>
      <c r="Z83" s="17" t="s">
        <v>67</v>
      </c>
      <c r="AA83" s="17" t="s">
        <v>68</v>
      </c>
      <c r="AB83" s="17" t="s">
        <v>68</v>
      </c>
      <c r="AC83" s="17" t="s">
        <v>68</v>
      </c>
      <c r="AD83" s="18" t="s">
        <v>68</v>
      </c>
      <c r="AE83" s="18" t="s">
        <v>67</v>
      </c>
      <c r="AF83" s="17" t="s">
        <v>67</v>
      </c>
      <c r="AG83" s="17" t="s">
        <v>68</v>
      </c>
      <c r="AH83" s="17" t="s">
        <v>67</v>
      </c>
      <c r="AI83" s="17" t="s">
        <v>68</v>
      </c>
      <c r="AJ83" s="17" t="s">
        <v>68</v>
      </c>
      <c r="AK83" s="17" t="s">
        <v>68</v>
      </c>
      <c r="AL83" s="17" t="s">
        <v>68</v>
      </c>
      <c r="AM83" s="24" t="s">
        <v>68</v>
      </c>
      <c r="AN83" s="17" t="s">
        <v>75</v>
      </c>
      <c r="AO83" s="17" t="s">
        <v>70</v>
      </c>
      <c r="AP83" s="17" t="s">
        <v>68</v>
      </c>
      <c r="AQ83" s="17" t="s">
        <v>68</v>
      </c>
      <c r="AR83" s="17" t="s">
        <v>207</v>
      </c>
      <c r="AS83" s="17">
        <v>1000</v>
      </c>
      <c r="AT83" s="17">
        <v>342.8</v>
      </c>
      <c r="AU83" s="18">
        <f t="shared" si="22"/>
        <v>657.2</v>
      </c>
      <c r="AV83" s="48">
        <v>4</v>
      </c>
      <c r="AW83" s="18">
        <v>0</v>
      </c>
      <c r="AX83" s="48">
        <v>244</v>
      </c>
      <c r="AY83" s="48">
        <v>409.20000000000005</v>
      </c>
      <c r="AZ83" s="18">
        <f t="shared" ref="AZ83:AZ90" si="24">AY83+AX83+AW83+AV83</f>
        <v>657.2</v>
      </c>
      <c r="BA83" s="17">
        <v>0</v>
      </c>
      <c r="BB83" s="18"/>
      <c r="BC83" s="18">
        <v>0</v>
      </c>
      <c r="BD83" s="18">
        <v>342.8</v>
      </c>
      <c r="BE83" s="18" t="s">
        <v>85</v>
      </c>
      <c r="BF83" s="18">
        <v>447</v>
      </c>
    </row>
    <row r="84" spans="1:58" x14ac:dyDescent="0.25">
      <c r="A84" s="14">
        <v>60</v>
      </c>
      <c r="B84" s="14">
        <v>3</v>
      </c>
      <c r="C84" s="45" t="s">
        <v>208</v>
      </c>
      <c r="D84" s="16" t="s">
        <v>64</v>
      </c>
      <c r="E84" s="16" t="s">
        <v>65</v>
      </c>
      <c r="F84" s="72">
        <v>1955</v>
      </c>
      <c r="G84" s="72">
        <v>39</v>
      </c>
      <c r="H84" s="17">
        <f t="shared" si="23"/>
        <v>60</v>
      </c>
      <c r="I84" s="46">
        <v>675.4</v>
      </c>
      <c r="J84" s="46"/>
      <c r="K84" s="18">
        <f t="shared" si="21"/>
        <v>675.4</v>
      </c>
      <c r="L84" s="18">
        <v>715.6</v>
      </c>
      <c r="M84" s="73">
        <v>2</v>
      </c>
      <c r="N84" s="73">
        <v>2</v>
      </c>
      <c r="O84" s="73">
        <v>12</v>
      </c>
      <c r="P84" s="17">
        <v>6</v>
      </c>
      <c r="Q84" s="17" t="s">
        <v>66</v>
      </c>
      <c r="R84" s="17">
        <v>1</v>
      </c>
      <c r="S84" s="46">
        <v>64.099999999999994</v>
      </c>
      <c r="T84" s="19">
        <v>36</v>
      </c>
      <c r="U84" s="17" t="s">
        <v>67</v>
      </c>
      <c r="V84" s="18" t="s">
        <v>67</v>
      </c>
      <c r="W84" s="18" t="s">
        <v>68</v>
      </c>
      <c r="X84" s="17" t="s">
        <v>67</v>
      </c>
      <c r="Y84" s="17" t="s">
        <v>67</v>
      </c>
      <c r="Z84" s="17" t="s">
        <v>67</v>
      </c>
      <c r="AA84" s="17" t="s">
        <v>68</v>
      </c>
      <c r="AB84" s="17" t="s">
        <v>68</v>
      </c>
      <c r="AC84" s="17" t="s">
        <v>68</v>
      </c>
      <c r="AD84" s="18" t="s">
        <v>68</v>
      </c>
      <c r="AE84" s="18" t="s">
        <v>67</v>
      </c>
      <c r="AF84" s="17" t="s">
        <v>67</v>
      </c>
      <c r="AG84" s="17" t="s">
        <v>68</v>
      </c>
      <c r="AH84" s="17" t="s">
        <v>67</v>
      </c>
      <c r="AI84" s="17" t="s">
        <v>68</v>
      </c>
      <c r="AJ84" s="17" t="s">
        <v>68</v>
      </c>
      <c r="AK84" s="17" t="s">
        <v>68</v>
      </c>
      <c r="AL84" s="17" t="s">
        <v>68</v>
      </c>
      <c r="AM84" s="24" t="s">
        <v>68</v>
      </c>
      <c r="AN84" s="17" t="s">
        <v>75</v>
      </c>
      <c r="AO84" s="17" t="s">
        <v>70</v>
      </c>
      <c r="AP84" s="17" t="s">
        <v>68</v>
      </c>
      <c r="AQ84" s="17" t="s">
        <v>68</v>
      </c>
      <c r="AR84" s="17" t="s">
        <v>209</v>
      </c>
      <c r="AS84" s="17">
        <v>1200</v>
      </c>
      <c r="AT84" s="17">
        <v>512.4</v>
      </c>
      <c r="AU84" s="18">
        <f t="shared" si="22"/>
        <v>687.6</v>
      </c>
      <c r="AV84" s="82">
        <v>90.75</v>
      </c>
      <c r="AW84" s="18">
        <v>0</v>
      </c>
      <c r="AX84" s="83">
        <v>270</v>
      </c>
      <c r="AY84" s="48">
        <v>326.85000000000002</v>
      </c>
      <c r="AZ84" s="18">
        <f t="shared" si="24"/>
        <v>687.6</v>
      </c>
      <c r="BA84" s="17">
        <v>0</v>
      </c>
      <c r="BB84" s="18"/>
      <c r="BC84" s="18">
        <v>0</v>
      </c>
      <c r="BD84" s="18">
        <v>512.4</v>
      </c>
      <c r="BE84" s="18" t="s">
        <v>85</v>
      </c>
      <c r="BF84" s="18">
        <v>692</v>
      </c>
    </row>
    <row r="85" spans="1:58" x14ac:dyDescent="0.25">
      <c r="A85" s="14">
        <v>61</v>
      </c>
      <c r="B85" s="14">
        <v>4</v>
      </c>
      <c r="C85" s="45" t="s">
        <v>210</v>
      </c>
      <c r="D85" s="16" t="s">
        <v>64</v>
      </c>
      <c r="E85" s="16" t="s">
        <v>65</v>
      </c>
      <c r="F85" s="72">
        <v>1952</v>
      </c>
      <c r="G85" s="72">
        <v>39</v>
      </c>
      <c r="H85" s="17">
        <f t="shared" si="23"/>
        <v>63</v>
      </c>
      <c r="I85" s="46">
        <v>631.79999999999995</v>
      </c>
      <c r="J85" s="46"/>
      <c r="K85" s="18">
        <f t="shared" si="21"/>
        <v>631.79999999999995</v>
      </c>
      <c r="L85" s="18">
        <v>629.1</v>
      </c>
      <c r="M85" s="73">
        <v>2</v>
      </c>
      <c r="N85" s="73">
        <v>2</v>
      </c>
      <c r="O85" s="73">
        <v>12</v>
      </c>
      <c r="P85" s="17">
        <v>6</v>
      </c>
      <c r="Q85" s="17" t="s">
        <v>66</v>
      </c>
      <c r="R85" s="17">
        <v>1</v>
      </c>
      <c r="S85" s="46">
        <v>48.2</v>
      </c>
      <c r="T85" s="19">
        <v>31</v>
      </c>
      <c r="U85" s="17" t="s">
        <v>67</v>
      </c>
      <c r="V85" s="18" t="s">
        <v>67</v>
      </c>
      <c r="W85" s="18" t="s">
        <v>68</v>
      </c>
      <c r="X85" s="17" t="s">
        <v>67</v>
      </c>
      <c r="Y85" s="17" t="s">
        <v>67</v>
      </c>
      <c r="Z85" s="17" t="s">
        <v>67</v>
      </c>
      <c r="AA85" s="17" t="s">
        <v>68</v>
      </c>
      <c r="AB85" s="17" t="s">
        <v>68</v>
      </c>
      <c r="AC85" s="17" t="s">
        <v>68</v>
      </c>
      <c r="AD85" s="18" t="s">
        <v>68</v>
      </c>
      <c r="AE85" s="18" t="s">
        <v>67</v>
      </c>
      <c r="AF85" s="17" t="s">
        <v>67</v>
      </c>
      <c r="AG85" s="17" t="s">
        <v>68</v>
      </c>
      <c r="AH85" s="17" t="s">
        <v>67</v>
      </c>
      <c r="AI85" s="17" t="s">
        <v>68</v>
      </c>
      <c r="AJ85" s="17" t="s">
        <v>68</v>
      </c>
      <c r="AK85" s="17" t="s">
        <v>68</v>
      </c>
      <c r="AL85" s="17" t="s">
        <v>68</v>
      </c>
      <c r="AM85" s="24" t="s">
        <v>68</v>
      </c>
      <c r="AN85" s="17" t="s">
        <v>75</v>
      </c>
      <c r="AO85" s="17" t="s">
        <v>70</v>
      </c>
      <c r="AP85" s="17" t="s">
        <v>68</v>
      </c>
      <c r="AQ85" s="17" t="s">
        <v>68</v>
      </c>
      <c r="AR85" s="17" t="s">
        <v>211</v>
      </c>
      <c r="AS85" s="17">
        <v>1100</v>
      </c>
      <c r="AT85" s="17">
        <v>459.1</v>
      </c>
      <c r="AU85" s="18">
        <f t="shared" si="22"/>
        <v>640.9</v>
      </c>
      <c r="AV85" s="82">
        <v>2</v>
      </c>
      <c r="AW85" s="18">
        <v>0</v>
      </c>
      <c r="AX85" s="83">
        <v>285</v>
      </c>
      <c r="AY85" s="48">
        <v>353.9</v>
      </c>
      <c r="AZ85" s="18">
        <f t="shared" si="24"/>
        <v>640.9</v>
      </c>
      <c r="BA85" s="17">
        <v>0</v>
      </c>
      <c r="BB85" s="18"/>
      <c r="BC85" s="18">
        <v>0</v>
      </c>
      <c r="BD85" s="18">
        <v>459.1</v>
      </c>
      <c r="BE85" s="18" t="s">
        <v>85</v>
      </c>
      <c r="BF85" s="18">
        <v>620</v>
      </c>
    </row>
    <row r="86" spans="1:58" x14ac:dyDescent="0.25">
      <c r="A86" s="14">
        <v>62</v>
      </c>
      <c r="B86" s="14">
        <v>5</v>
      </c>
      <c r="C86" s="45" t="s">
        <v>212</v>
      </c>
      <c r="D86" s="16" t="s">
        <v>64</v>
      </c>
      <c r="E86" s="16" t="s">
        <v>65</v>
      </c>
      <c r="F86" s="72">
        <v>1956</v>
      </c>
      <c r="G86" s="72">
        <v>40</v>
      </c>
      <c r="H86" s="17">
        <f t="shared" si="23"/>
        <v>59</v>
      </c>
      <c r="I86" s="46">
        <v>711.7</v>
      </c>
      <c r="J86" s="46"/>
      <c r="K86" s="18">
        <f t="shared" si="21"/>
        <v>711.7</v>
      </c>
      <c r="L86" s="18">
        <v>707.6</v>
      </c>
      <c r="M86" s="73">
        <v>2</v>
      </c>
      <c r="N86" s="73">
        <v>2</v>
      </c>
      <c r="O86" s="73">
        <v>12</v>
      </c>
      <c r="P86" s="17">
        <v>6</v>
      </c>
      <c r="Q86" s="17" t="s">
        <v>66</v>
      </c>
      <c r="R86" s="17">
        <v>1</v>
      </c>
      <c r="S86" s="46">
        <v>50</v>
      </c>
      <c r="T86" s="19">
        <v>37</v>
      </c>
      <c r="U86" s="17" t="s">
        <v>67</v>
      </c>
      <c r="V86" s="18" t="s">
        <v>67</v>
      </c>
      <c r="W86" s="18" t="s">
        <v>68</v>
      </c>
      <c r="X86" s="17" t="s">
        <v>67</v>
      </c>
      <c r="Y86" s="17" t="s">
        <v>67</v>
      </c>
      <c r="Z86" s="17" t="s">
        <v>67</v>
      </c>
      <c r="AA86" s="17" t="s">
        <v>68</v>
      </c>
      <c r="AB86" s="17" t="s">
        <v>68</v>
      </c>
      <c r="AC86" s="17" t="s">
        <v>68</v>
      </c>
      <c r="AD86" s="18" t="s">
        <v>68</v>
      </c>
      <c r="AE86" s="18" t="s">
        <v>67</v>
      </c>
      <c r="AF86" s="17" t="s">
        <v>67</v>
      </c>
      <c r="AG86" s="17" t="s">
        <v>68</v>
      </c>
      <c r="AH86" s="17" t="s">
        <v>67</v>
      </c>
      <c r="AI86" s="17" t="s">
        <v>68</v>
      </c>
      <c r="AJ86" s="17" t="s">
        <v>68</v>
      </c>
      <c r="AK86" s="17" t="s">
        <v>68</v>
      </c>
      <c r="AL86" s="17" t="s">
        <v>68</v>
      </c>
      <c r="AM86" s="24" t="s">
        <v>68</v>
      </c>
      <c r="AN86" s="17" t="s">
        <v>75</v>
      </c>
      <c r="AO86" s="17" t="s">
        <v>70</v>
      </c>
      <c r="AP86" s="17" t="s">
        <v>68</v>
      </c>
      <c r="AQ86" s="17" t="s">
        <v>68</v>
      </c>
      <c r="AR86" s="17" t="s">
        <v>213</v>
      </c>
      <c r="AS86" s="17">
        <v>1200</v>
      </c>
      <c r="AT86" s="17">
        <v>448.4</v>
      </c>
      <c r="AU86" s="18">
        <f t="shared" si="22"/>
        <v>751.6</v>
      </c>
      <c r="AV86" s="82">
        <v>2</v>
      </c>
      <c r="AW86" s="18">
        <v>0</v>
      </c>
      <c r="AX86" s="83"/>
      <c r="AY86" s="48">
        <v>749.6</v>
      </c>
      <c r="AZ86" s="18">
        <f t="shared" si="24"/>
        <v>751.6</v>
      </c>
      <c r="BA86" s="17">
        <v>0</v>
      </c>
      <c r="BB86" s="18"/>
      <c r="BC86" s="18">
        <v>0</v>
      </c>
      <c r="BD86" s="18">
        <v>448.4</v>
      </c>
      <c r="BE86" s="18" t="s">
        <v>85</v>
      </c>
      <c r="BF86" s="18">
        <v>580</v>
      </c>
    </row>
    <row r="87" spans="1:58" x14ac:dyDescent="0.25">
      <c r="A87" s="14">
        <v>63</v>
      </c>
      <c r="B87" s="14">
        <v>6</v>
      </c>
      <c r="C87" s="45" t="s">
        <v>214</v>
      </c>
      <c r="D87" s="16" t="s">
        <v>64</v>
      </c>
      <c r="E87" s="16" t="s">
        <v>65</v>
      </c>
      <c r="F87" s="72">
        <v>1956</v>
      </c>
      <c r="G87" s="72">
        <v>40</v>
      </c>
      <c r="H87" s="17">
        <f t="shared" si="23"/>
        <v>59</v>
      </c>
      <c r="I87" s="46">
        <v>620.79999999999995</v>
      </c>
      <c r="J87" s="46"/>
      <c r="K87" s="18">
        <f t="shared" si="21"/>
        <v>620.79999999999995</v>
      </c>
      <c r="L87" s="18">
        <v>621.20000000000005</v>
      </c>
      <c r="M87" s="73">
        <v>2</v>
      </c>
      <c r="N87" s="73">
        <v>2</v>
      </c>
      <c r="O87" s="73">
        <v>12</v>
      </c>
      <c r="P87" s="17">
        <v>6</v>
      </c>
      <c r="Q87" s="17" t="s">
        <v>66</v>
      </c>
      <c r="R87" s="17">
        <v>1</v>
      </c>
      <c r="S87" s="46">
        <v>52.8</v>
      </c>
      <c r="T87" s="19">
        <v>26</v>
      </c>
      <c r="U87" s="17" t="s">
        <v>67</v>
      </c>
      <c r="V87" s="18" t="s">
        <v>67</v>
      </c>
      <c r="W87" s="18" t="s">
        <v>68</v>
      </c>
      <c r="X87" s="17" t="s">
        <v>67</v>
      </c>
      <c r="Y87" s="17" t="s">
        <v>67</v>
      </c>
      <c r="Z87" s="17" t="s">
        <v>67</v>
      </c>
      <c r="AA87" s="17" t="s">
        <v>68</v>
      </c>
      <c r="AB87" s="17" t="s">
        <v>68</v>
      </c>
      <c r="AC87" s="17" t="s">
        <v>68</v>
      </c>
      <c r="AD87" s="18" t="s">
        <v>68</v>
      </c>
      <c r="AE87" s="18" t="s">
        <v>67</v>
      </c>
      <c r="AF87" s="17" t="s">
        <v>67</v>
      </c>
      <c r="AG87" s="17" t="s">
        <v>68</v>
      </c>
      <c r="AH87" s="17" t="s">
        <v>67</v>
      </c>
      <c r="AI87" s="17" t="s">
        <v>68</v>
      </c>
      <c r="AJ87" s="17" t="s">
        <v>68</v>
      </c>
      <c r="AK87" s="17" t="s">
        <v>68</v>
      </c>
      <c r="AL87" s="17" t="s">
        <v>68</v>
      </c>
      <c r="AM87" s="24" t="s">
        <v>68</v>
      </c>
      <c r="AN87" s="17" t="s">
        <v>75</v>
      </c>
      <c r="AO87" s="17" t="s">
        <v>70</v>
      </c>
      <c r="AP87" s="17" t="s">
        <v>68</v>
      </c>
      <c r="AQ87" s="17" t="s">
        <v>68</v>
      </c>
      <c r="AR87" s="17" t="s">
        <v>215</v>
      </c>
      <c r="AS87" s="17">
        <v>1100</v>
      </c>
      <c r="AT87" s="17">
        <v>448.4</v>
      </c>
      <c r="AU87" s="18">
        <f t="shared" si="22"/>
        <v>651.6</v>
      </c>
      <c r="AV87" s="82">
        <v>13.2</v>
      </c>
      <c r="AW87" s="18">
        <v>0</v>
      </c>
      <c r="AX87" s="83"/>
      <c r="AY87" s="48">
        <v>638.4</v>
      </c>
      <c r="AZ87" s="18">
        <f t="shared" si="24"/>
        <v>651.6</v>
      </c>
      <c r="BA87" s="17">
        <v>0</v>
      </c>
      <c r="BB87" s="18"/>
      <c r="BC87" s="18">
        <v>0</v>
      </c>
      <c r="BD87" s="18">
        <v>448.4</v>
      </c>
      <c r="BE87" s="18" t="s">
        <v>85</v>
      </c>
      <c r="BF87" s="18">
        <v>600</v>
      </c>
    </row>
    <row r="88" spans="1:58" hidden="1" x14ac:dyDescent="0.25">
      <c r="A88" s="14"/>
      <c r="B88" s="14"/>
      <c r="C88" s="62" t="s">
        <v>216</v>
      </c>
      <c r="D88" s="16"/>
      <c r="E88" s="16"/>
      <c r="F88" s="72"/>
      <c r="G88" s="72"/>
      <c r="H88" s="17"/>
      <c r="I88" s="55">
        <f t="shared" ref="I88:P88" si="25">SUM(I82:I87)</f>
        <v>3426.7</v>
      </c>
      <c r="J88" s="55">
        <f t="shared" si="25"/>
        <v>181.8</v>
      </c>
      <c r="K88" s="55">
        <f t="shared" si="25"/>
        <v>3608.5</v>
      </c>
      <c r="L88" s="55">
        <f t="shared" si="25"/>
        <v>3457.2</v>
      </c>
      <c r="M88" s="55">
        <f t="shared" si="25"/>
        <v>12</v>
      </c>
      <c r="N88" s="55">
        <f t="shared" si="25"/>
        <v>10</v>
      </c>
      <c r="O88" s="55">
        <f t="shared" si="25"/>
        <v>64</v>
      </c>
      <c r="P88" s="55">
        <f t="shared" si="25"/>
        <v>30</v>
      </c>
      <c r="Q88" s="17"/>
      <c r="R88" s="55">
        <f>SUM(R82:R87)</f>
        <v>6</v>
      </c>
      <c r="S88" s="55">
        <f>SUM(S82:S87)</f>
        <v>302.10000000000002</v>
      </c>
      <c r="T88" s="55">
        <f>SUM(T82:T87)</f>
        <v>170</v>
      </c>
      <c r="U88" s="17"/>
      <c r="V88" s="18"/>
      <c r="W88" s="18"/>
      <c r="X88" s="17"/>
      <c r="Y88" s="17"/>
      <c r="Z88" s="17"/>
      <c r="AA88" s="17"/>
      <c r="AB88" s="17"/>
      <c r="AC88" s="17"/>
      <c r="AD88" s="18"/>
      <c r="AE88" s="18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55">
        <f t="shared" ref="AS88:BC88" si="26">SUM(AS82:AS87)</f>
        <v>6600</v>
      </c>
      <c r="AT88" s="55">
        <f t="shared" si="26"/>
        <v>2553.9</v>
      </c>
      <c r="AU88" s="55">
        <f t="shared" si="26"/>
        <v>4046.1</v>
      </c>
      <c r="AV88" s="55">
        <f t="shared" si="26"/>
        <v>115.95</v>
      </c>
      <c r="AW88" s="55">
        <f t="shared" si="26"/>
        <v>0</v>
      </c>
      <c r="AX88" s="55">
        <f t="shared" si="26"/>
        <v>1043</v>
      </c>
      <c r="AY88" s="55">
        <f t="shared" si="26"/>
        <v>2887.15</v>
      </c>
      <c r="AZ88" s="55">
        <f t="shared" si="26"/>
        <v>4046.1</v>
      </c>
      <c r="BA88" s="55">
        <f t="shared" si="26"/>
        <v>0</v>
      </c>
      <c r="BB88" s="55">
        <f t="shared" si="26"/>
        <v>0</v>
      </c>
      <c r="BC88" s="55">
        <f t="shared" si="26"/>
        <v>0</v>
      </c>
      <c r="BD88" s="55">
        <f>SUM(BD82:BD87)</f>
        <v>2553.9</v>
      </c>
      <c r="BE88" s="18"/>
      <c r="BF88" s="55">
        <f>SUM(BF82:BF87)</f>
        <v>3386</v>
      </c>
    </row>
    <row r="89" spans="1:58" ht="47.25" x14ac:dyDescent="0.25">
      <c r="A89" s="14"/>
      <c r="B89" s="14"/>
      <c r="C89" s="15" t="s">
        <v>217</v>
      </c>
      <c r="D89" s="16"/>
      <c r="E89" s="16"/>
      <c r="F89" s="72"/>
      <c r="G89" s="72"/>
      <c r="H89" s="17"/>
      <c r="I89" s="18"/>
      <c r="J89" s="18"/>
      <c r="K89" s="18"/>
      <c r="L89" s="18"/>
      <c r="M89" s="17"/>
      <c r="N89" s="17"/>
      <c r="O89" s="17"/>
      <c r="P89" s="17"/>
      <c r="Q89" s="17"/>
      <c r="R89" s="17"/>
      <c r="S89" s="18"/>
      <c r="T89" s="19"/>
      <c r="U89" s="17"/>
      <c r="V89" s="18"/>
      <c r="W89" s="18"/>
      <c r="X89" s="17"/>
      <c r="Y89" s="17"/>
      <c r="Z89" s="17"/>
      <c r="AA89" s="17"/>
      <c r="AB89" s="17"/>
      <c r="AC89" s="17"/>
      <c r="AD89" s="18"/>
      <c r="AE89" s="18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8"/>
      <c r="AT89" s="18"/>
      <c r="AU89" s="18"/>
      <c r="AV89" s="18"/>
      <c r="AW89" s="18"/>
      <c r="AX89" s="18"/>
      <c r="AY89" s="18"/>
      <c r="AZ89" s="18"/>
      <c r="BA89" s="17"/>
      <c r="BB89" s="18"/>
      <c r="BC89" s="18"/>
      <c r="BD89" s="18"/>
      <c r="BE89" s="18"/>
      <c r="BF89" s="18"/>
    </row>
    <row r="90" spans="1:58" s="84" customFormat="1" x14ac:dyDescent="0.25">
      <c r="A90" s="17">
        <v>64</v>
      </c>
      <c r="B90" s="17">
        <v>1</v>
      </c>
      <c r="C90" s="82" t="s">
        <v>218</v>
      </c>
      <c r="D90" s="17" t="s">
        <v>64</v>
      </c>
      <c r="E90" s="17" t="s">
        <v>65</v>
      </c>
      <c r="F90" s="17">
        <v>1952</v>
      </c>
      <c r="G90" s="17"/>
      <c r="H90" s="17">
        <f t="shared" si="23"/>
        <v>63</v>
      </c>
      <c r="I90" s="18">
        <f>41.5+41.3+53.3</f>
        <v>136.1</v>
      </c>
      <c r="J90" s="18">
        <v>0</v>
      </c>
      <c r="K90" s="18">
        <f t="shared" si="21"/>
        <v>136.1</v>
      </c>
      <c r="L90" s="18">
        <v>378.8</v>
      </c>
      <c r="M90" s="17">
        <v>2</v>
      </c>
      <c r="N90" s="17">
        <v>2</v>
      </c>
      <c r="O90" s="17">
        <v>3</v>
      </c>
      <c r="P90" s="17">
        <v>2</v>
      </c>
      <c r="Q90" s="17" t="s">
        <v>66</v>
      </c>
      <c r="R90" s="17">
        <v>1</v>
      </c>
      <c r="S90" s="18">
        <v>56</v>
      </c>
      <c r="T90" s="19">
        <v>12</v>
      </c>
      <c r="U90" s="17" t="s">
        <v>67</v>
      </c>
      <c r="V90" s="18" t="s">
        <v>67</v>
      </c>
      <c r="W90" s="18" t="s">
        <v>68</v>
      </c>
      <c r="X90" s="17" t="s">
        <v>67</v>
      </c>
      <c r="Y90" s="17" t="s">
        <v>67</v>
      </c>
      <c r="Z90" s="17" t="s">
        <v>67</v>
      </c>
      <c r="AA90" s="17" t="s">
        <v>68</v>
      </c>
      <c r="AB90" s="17" t="s">
        <v>68</v>
      </c>
      <c r="AC90" s="17" t="s">
        <v>68</v>
      </c>
      <c r="AD90" s="18" t="s">
        <v>68</v>
      </c>
      <c r="AE90" s="18" t="s">
        <v>68</v>
      </c>
      <c r="AF90" s="17" t="s">
        <v>67</v>
      </c>
      <c r="AG90" s="17" t="s">
        <v>68</v>
      </c>
      <c r="AH90" s="17" t="s">
        <v>67</v>
      </c>
      <c r="AI90" s="17" t="s">
        <v>68</v>
      </c>
      <c r="AJ90" s="17" t="s">
        <v>68</v>
      </c>
      <c r="AK90" s="17" t="s">
        <v>68</v>
      </c>
      <c r="AL90" s="17" t="s">
        <v>68</v>
      </c>
      <c r="AM90" s="17" t="s">
        <v>68</v>
      </c>
      <c r="AN90" s="17" t="s">
        <v>69</v>
      </c>
      <c r="AO90" s="17" t="s">
        <v>70</v>
      </c>
      <c r="AP90" s="17" t="s">
        <v>68</v>
      </c>
      <c r="AQ90" s="17" t="s">
        <v>68</v>
      </c>
      <c r="AR90" s="17" t="s">
        <v>219</v>
      </c>
      <c r="AS90" s="17">
        <v>787</v>
      </c>
      <c r="AT90" s="17">
        <v>308.39999999999998</v>
      </c>
      <c r="AU90" s="18">
        <f>AS90-AT90</f>
        <v>478.6</v>
      </c>
      <c r="AV90" s="18">
        <v>6</v>
      </c>
      <c r="AW90" s="18">
        <v>0</v>
      </c>
      <c r="AX90" s="18">
        <v>0</v>
      </c>
      <c r="AY90" s="18">
        <v>472.6</v>
      </c>
      <c r="AZ90" s="18">
        <f t="shared" si="24"/>
        <v>478.6</v>
      </c>
      <c r="BA90" s="17">
        <v>0</v>
      </c>
      <c r="BB90" s="18">
        <v>0</v>
      </c>
      <c r="BC90" s="18" t="s">
        <v>68</v>
      </c>
      <c r="BD90" s="18">
        <v>308.39999999999998</v>
      </c>
      <c r="BE90" s="18" t="s">
        <v>85</v>
      </c>
      <c r="BF90" s="18">
        <v>403</v>
      </c>
    </row>
    <row r="91" spans="1:58" hidden="1" x14ac:dyDescent="0.25">
      <c r="A91" s="21"/>
      <c r="B91" s="21"/>
      <c r="C91" s="27" t="s">
        <v>220</v>
      </c>
      <c r="D91" s="28"/>
      <c r="E91" s="23"/>
      <c r="F91" s="24"/>
      <c r="G91" s="24"/>
      <c r="H91" s="29"/>
      <c r="I91" s="30">
        <f t="shared" ref="I91:P91" si="27">SUM(I90)</f>
        <v>136.1</v>
      </c>
      <c r="J91" s="30">
        <f t="shared" si="27"/>
        <v>0</v>
      </c>
      <c r="K91" s="30">
        <f t="shared" si="27"/>
        <v>136.1</v>
      </c>
      <c r="L91" s="30">
        <f t="shared" si="27"/>
        <v>378.8</v>
      </c>
      <c r="M91" s="85">
        <f t="shared" si="27"/>
        <v>2</v>
      </c>
      <c r="N91" s="85">
        <f t="shared" si="27"/>
        <v>2</v>
      </c>
      <c r="O91" s="30">
        <f t="shared" si="27"/>
        <v>3</v>
      </c>
      <c r="P91" s="30">
        <f t="shared" si="27"/>
        <v>2</v>
      </c>
      <c r="Q91" s="30"/>
      <c r="R91" s="30">
        <f>SUM(R90)</f>
        <v>1</v>
      </c>
      <c r="S91" s="30">
        <f>SUM(S90)</f>
        <v>56</v>
      </c>
      <c r="T91" s="30">
        <f>SUM(T90)</f>
        <v>12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>
        <f>SUM(AS90)</f>
        <v>787</v>
      </c>
      <c r="AT91" s="30">
        <f t="shared" ref="AT91:AZ91" si="28">SUM(AT90)</f>
        <v>308.39999999999998</v>
      </c>
      <c r="AU91" s="30">
        <f t="shared" si="28"/>
        <v>478.6</v>
      </c>
      <c r="AV91" s="30">
        <f t="shared" si="28"/>
        <v>6</v>
      </c>
      <c r="AW91" s="30">
        <f t="shared" si="28"/>
        <v>0</v>
      </c>
      <c r="AX91" s="30">
        <f t="shared" si="28"/>
        <v>0</v>
      </c>
      <c r="AY91" s="30">
        <f t="shared" si="28"/>
        <v>472.6</v>
      </c>
      <c r="AZ91" s="30">
        <f t="shared" si="28"/>
        <v>478.6</v>
      </c>
      <c r="BA91" s="85">
        <f>SUM(BA82:BA90)</f>
        <v>0</v>
      </c>
      <c r="BB91" s="85">
        <f>SUM(BB82:BB90)</f>
        <v>0</v>
      </c>
      <c r="BC91" s="30">
        <v>0</v>
      </c>
      <c r="BD91" s="30">
        <f>SUM(BD90)</f>
        <v>308.39999999999998</v>
      </c>
      <c r="BE91" s="30"/>
      <c r="BF91" s="30">
        <f>SUM(BF82:BF90)</f>
        <v>7175</v>
      </c>
    </row>
    <row r="92" spans="1:58" ht="15.75" hidden="1" customHeight="1" x14ac:dyDescent="0.25">
      <c r="A92" s="228" t="s">
        <v>2</v>
      </c>
      <c r="B92" s="228"/>
      <c r="C92" s="227" t="s">
        <v>3</v>
      </c>
      <c r="D92" s="227"/>
      <c r="E92" s="227" t="s">
        <v>4</v>
      </c>
      <c r="F92" s="219" t="s">
        <v>5</v>
      </c>
      <c r="G92" s="6"/>
      <c r="H92" s="219" t="s">
        <v>7</v>
      </c>
      <c r="I92" s="219" t="s">
        <v>8</v>
      </c>
      <c r="J92" s="219"/>
      <c r="K92" s="219"/>
      <c r="L92" s="6"/>
      <c r="M92" s="218" t="s">
        <v>9</v>
      </c>
      <c r="N92" s="218" t="s">
        <v>10</v>
      </c>
      <c r="O92" s="218" t="s">
        <v>11</v>
      </c>
      <c r="P92" s="218" t="s">
        <v>12</v>
      </c>
      <c r="Q92" s="218" t="s">
        <v>13</v>
      </c>
      <c r="R92" s="218" t="s">
        <v>14</v>
      </c>
      <c r="S92" s="218" t="s">
        <v>15</v>
      </c>
      <c r="T92" s="218" t="s">
        <v>152</v>
      </c>
      <c r="U92" s="219" t="s">
        <v>17</v>
      </c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 t="s">
        <v>18</v>
      </c>
      <c r="AG92" s="219"/>
      <c r="AH92" s="219"/>
      <c r="AI92" s="219"/>
      <c r="AJ92" s="219" t="s">
        <v>19</v>
      </c>
      <c r="AK92" s="219"/>
      <c r="AL92" s="219"/>
      <c r="AM92" s="6"/>
      <c r="AN92" s="218" t="s">
        <v>20</v>
      </c>
      <c r="AO92" s="218" t="s">
        <v>21</v>
      </c>
      <c r="AP92" s="219" t="s">
        <v>22</v>
      </c>
      <c r="AQ92" s="219" t="s">
        <v>23</v>
      </c>
      <c r="AR92" s="219" t="s">
        <v>24</v>
      </c>
      <c r="AS92" s="217" t="s">
        <v>25</v>
      </c>
      <c r="AT92" s="219" t="s">
        <v>26</v>
      </c>
      <c r="AU92" s="219" t="s">
        <v>27</v>
      </c>
      <c r="AV92" s="217" t="s">
        <v>28</v>
      </c>
      <c r="AW92" s="217"/>
      <c r="AX92" s="217"/>
      <c r="AY92" s="217"/>
      <c r="AZ92" s="217"/>
      <c r="BA92" s="218" t="s">
        <v>29</v>
      </c>
      <c r="BB92" s="218" t="s">
        <v>30</v>
      </c>
      <c r="BC92" s="219" t="s">
        <v>31</v>
      </c>
      <c r="BD92" s="218" t="s">
        <v>32</v>
      </c>
      <c r="BE92" s="219" t="s">
        <v>33</v>
      </c>
      <c r="BF92" s="219"/>
    </row>
    <row r="93" spans="1:58" ht="136.5" hidden="1" customHeight="1" x14ac:dyDescent="0.25">
      <c r="A93" s="228"/>
      <c r="B93" s="228"/>
      <c r="C93" s="227"/>
      <c r="D93" s="227"/>
      <c r="E93" s="227"/>
      <c r="F93" s="219"/>
      <c r="G93" s="8" t="s">
        <v>6</v>
      </c>
      <c r="H93" s="219"/>
      <c r="I93" s="8" t="s">
        <v>34</v>
      </c>
      <c r="J93" s="8" t="s">
        <v>35</v>
      </c>
      <c r="K93" s="9" t="s">
        <v>36</v>
      </c>
      <c r="L93" s="9"/>
      <c r="M93" s="218"/>
      <c r="N93" s="218"/>
      <c r="O93" s="218"/>
      <c r="P93" s="218"/>
      <c r="Q93" s="218"/>
      <c r="R93" s="218"/>
      <c r="S93" s="218"/>
      <c r="T93" s="218"/>
      <c r="U93" s="8" t="s">
        <v>38</v>
      </c>
      <c r="V93" s="8" t="s">
        <v>39</v>
      </c>
      <c r="W93" s="8" t="s">
        <v>40</v>
      </c>
      <c r="X93" s="8" t="s">
        <v>41</v>
      </c>
      <c r="Y93" s="8" t="s">
        <v>42</v>
      </c>
      <c r="Z93" s="8" t="s">
        <v>43</v>
      </c>
      <c r="AA93" s="8" t="s">
        <v>44</v>
      </c>
      <c r="AB93" s="8" t="s">
        <v>45</v>
      </c>
      <c r="AC93" s="8" t="s">
        <v>46</v>
      </c>
      <c r="AD93" s="8" t="s">
        <v>47</v>
      </c>
      <c r="AE93" s="8" t="s">
        <v>48</v>
      </c>
      <c r="AF93" s="8" t="s">
        <v>49</v>
      </c>
      <c r="AG93" s="8" t="s">
        <v>50</v>
      </c>
      <c r="AH93" s="8" t="s">
        <v>51</v>
      </c>
      <c r="AI93" s="8" t="s">
        <v>52</v>
      </c>
      <c r="AJ93" s="8" t="s">
        <v>53</v>
      </c>
      <c r="AK93" s="8" t="s">
        <v>42</v>
      </c>
      <c r="AL93" s="8" t="s">
        <v>41</v>
      </c>
      <c r="AM93" s="8" t="s">
        <v>54</v>
      </c>
      <c r="AN93" s="218"/>
      <c r="AO93" s="218"/>
      <c r="AP93" s="219"/>
      <c r="AQ93" s="219"/>
      <c r="AR93" s="219"/>
      <c r="AS93" s="217"/>
      <c r="AT93" s="219"/>
      <c r="AU93" s="219"/>
      <c r="AV93" s="8" t="s">
        <v>55</v>
      </c>
      <c r="AW93" s="8" t="s">
        <v>56</v>
      </c>
      <c r="AX93" s="8" t="s">
        <v>57</v>
      </c>
      <c r="AY93" s="8" t="s">
        <v>58</v>
      </c>
      <c r="AZ93" s="8" t="s">
        <v>36</v>
      </c>
      <c r="BA93" s="218"/>
      <c r="BB93" s="218"/>
      <c r="BC93" s="219"/>
      <c r="BD93" s="218"/>
      <c r="BE93" s="6" t="s">
        <v>59</v>
      </c>
      <c r="BF93" s="6" t="s">
        <v>60</v>
      </c>
    </row>
    <row r="94" spans="1:58" ht="31.5" x14ac:dyDescent="0.25">
      <c r="A94" s="86"/>
      <c r="B94" s="86"/>
      <c r="C94" s="15" t="s">
        <v>221</v>
      </c>
      <c r="D94" s="12"/>
      <c r="E94" s="12"/>
      <c r="F94" s="13"/>
      <c r="G94" s="13"/>
      <c r="H94" s="13"/>
      <c r="I94" s="87"/>
      <c r="J94" s="87"/>
      <c r="K94" s="88"/>
      <c r="L94" s="88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13"/>
      <c r="AQ94" s="13"/>
      <c r="AR94" s="13"/>
      <c r="AS94" s="88"/>
      <c r="AT94" s="13"/>
      <c r="AU94" s="13"/>
      <c r="AV94" s="87"/>
      <c r="AW94" s="87"/>
      <c r="AX94" s="87"/>
      <c r="AY94" s="87"/>
      <c r="AZ94" s="87"/>
      <c r="BA94" s="87"/>
      <c r="BB94" s="87"/>
      <c r="BC94" s="13"/>
      <c r="BD94" s="87"/>
      <c r="BE94" s="13"/>
      <c r="BF94" s="13"/>
    </row>
    <row r="95" spans="1:58" ht="15.75" customHeight="1" x14ac:dyDescent="0.25">
      <c r="A95" s="86">
        <v>65</v>
      </c>
      <c r="B95" s="89">
        <v>1</v>
      </c>
      <c r="C95" s="90" t="s">
        <v>222</v>
      </c>
      <c r="D95" s="16" t="s">
        <v>64</v>
      </c>
      <c r="E95" s="16" t="s">
        <v>65</v>
      </c>
      <c r="F95" s="13">
        <v>2016</v>
      </c>
      <c r="G95" s="13"/>
      <c r="H95" s="13">
        <f>2017-F95</f>
        <v>1</v>
      </c>
      <c r="I95" s="91">
        <v>1341.2</v>
      </c>
      <c r="J95" s="91">
        <v>0</v>
      </c>
      <c r="K95" s="91">
        <f>I95+J95</f>
        <v>1341.2</v>
      </c>
      <c r="L95" s="91">
        <v>1341.2</v>
      </c>
      <c r="M95" s="91">
        <v>3</v>
      </c>
      <c r="N95" s="91">
        <v>2</v>
      </c>
      <c r="O95" s="91">
        <v>33</v>
      </c>
      <c r="P95" s="92">
        <v>14</v>
      </c>
      <c r="Q95" s="91" t="s">
        <v>66</v>
      </c>
      <c r="R95" s="91">
        <v>2</v>
      </c>
      <c r="S95" s="91">
        <v>145.69999999999999</v>
      </c>
      <c r="T95" s="91"/>
      <c r="U95" s="91" t="s">
        <v>67</v>
      </c>
      <c r="V95" s="91" t="s">
        <v>67</v>
      </c>
      <c r="W95" s="91" t="s">
        <v>68</v>
      </c>
      <c r="X95" s="91" t="s">
        <v>67</v>
      </c>
      <c r="Y95" s="91" t="s">
        <v>67</v>
      </c>
      <c r="Z95" s="91" t="s">
        <v>68</v>
      </c>
      <c r="AA95" s="91" t="s">
        <v>68</v>
      </c>
      <c r="AB95" s="91" t="s">
        <v>68</v>
      </c>
      <c r="AC95" s="91" t="s">
        <v>68</v>
      </c>
      <c r="AD95" s="91" t="s">
        <v>67</v>
      </c>
      <c r="AE95" s="91" t="s">
        <v>67</v>
      </c>
      <c r="AF95" s="91" t="s">
        <v>67</v>
      </c>
      <c r="AG95" s="91" t="s">
        <v>68</v>
      </c>
      <c r="AH95" s="91" t="s">
        <v>67</v>
      </c>
      <c r="AI95" s="91" t="s">
        <v>68</v>
      </c>
      <c r="AJ95" s="91" t="s">
        <v>67</v>
      </c>
      <c r="AK95" s="91" t="s">
        <v>68</v>
      </c>
      <c r="AL95" s="91" t="s">
        <v>67</v>
      </c>
      <c r="AM95" s="91" t="s">
        <v>67</v>
      </c>
      <c r="AN95" s="17" t="s">
        <v>75</v>
      </c>
      <c r="AO95" s="91" t="s">
        <v>223</v>
      </c>
      <c r="AP95" s="91" t="s">
        <v>68</v>
      </c>
      <c r="AQ95" s="91" t="s">
        <v>68</v>
      </c>
      <c r="AR95" s="91" t="s">
        <v>224</v>
      </c>
      <c r="AS95" s="91">
        <v>3737.5</v>
      </c>
      <c r="AT95" s="91">
        <v>575</v>
      </c>
      <c r="AU95" s="91">
        <f>AS95-AT95</f>
        <v>3162.5</v>
      </c>
      <c r="AV95" s="91">
        <v>455.8</v>
      </c>
      <c r="AW95" s="91"/>
      <c r="AX95" s="91"/>
      <c r="AY95" s="91">
        <v>1202.8399999999999</v>
      </c>
      <c r="AZ95" s="91">
        <f>AV95+AY95</f>
        <v>1658.6399999999999</v>
      </c>
      <c r="BA95" s="91"/>
      <c r="BB95" s="91">
        <v>0</v>
      </c>
      <c r="BC95" s="93">
        <v>516.6</v>
      </c>
      <c r="BD95" s="91" t="s">
        <v>67</v>
      </c>
      <c r="BE95" s="220" t="s">
        <v>225</v>
      </c>
      <c r="BF95" s="93">
        <v>540.58000000000004</v>
      </c>
    </row>
    <row r="96" spans="1:58" x14ac:dyDescent="0.25">
      <c r="A96" s="86">
        <v>66</v>
      </c>
      <c r="B96" s="89">
        <v>2</v>
      </c>
      <c r="C96" s="90" t="s">
        <v>226</v>
      </c>
      <c r="D96" s="16" t="s">
        <v>64</v>
      </c>
      <c r="E96" s="16" t="s">
        <v>65</v>
      </c>
      <c r="F96" s="13">
        <v>2016</v>
      </c>
      <c r="G96" s="13"/>
      <c r="H96" s="13">
        <f t="shared" ref="H96:H102" si="29">2017-F96</f>
        <v>1</v>
      </c>
      <c r="I96" s="91">
        <v>1344.2</v>
      </c>
      <c r="J96" s="91">
        <v>0</v>
      </c>
      <c r="K96" s="91">
        <f t="shared" ref="K96:K102" si="30">I96+J96</f>
        <v>1344.2</v>
      </c>
      <c r="L96" s="91">
        <v>1344.2</v>
      </c>
      <c r="M96" s="91">
        <v>3</v>
      </c>
      <c r="N96" s="91">
        <v>2</v>
      </c>
      <c r="O96" s="91">
        <v>30</v>
      </c>
      <c r="P96" s="92">
        <v>16</v>
      </c>
      <c r="Q96" s="91" t="s">
        <v>66</v>
      </c>
      <c r="R96" s="91">
        <v>2</v>
      </c>
      <c r="S96" s="91">
        <v>161.69999999999999</v>
      </c>
      <c r="T96" s="91"/>
      <c r="U96" s="91" t="s">
        <v>67</v>
      </c>
      <c r="V96" s="91" t="s">
        <v>67</v>
      </c>
      <c r="W96" s="91" t="s">
        <v>68</v>
      </c>
      <c r="X96" s="91" t="s">
        <v>67</v>
      </c>
      <c r="Y96" s="91" t="s">
        <v>67</v>
      </c>
      <c r="Z96" s="91" t="s">
        <v>68</v>
      </c>
      <c r="AA96" s="91" t="s">
        <v>68</v>
      </c>
      <c r="AB96" s="91" t="s">
        <v>68</v>
      </c>
      <c r="AC96" s="91" t="s">
        <v>68</v>
      </c>
      <c r="AD96" s="91" t="s">
        <v>67</v>
      </c>
      <c r="AE96" s="91" t="s">
        <v>67</v>
      </c>
      <c r="AF96" s="91" t="s">
        <v>67</v>
      </c>
      <c r="AG96" s="91" t="s">
        <v>68</v>
      </c>
      <c r="AH96" s="91" t="s">
        <v>67</v>
      </c>
      <c r="AI96" s="91" t="s">
        <v>68</v>
      </c>
      <c r="AJ96" s="91" t="s">
        <v>67</v>
      </c>
      <c r="AK96" s="91" t="s">
        <v>68</v>
      </c>
      <c r="AL96" s="91" t="s">
        <v>67</v>
      </c>
      <c r="AM96" s="91" t="s">
        <v>67</v>
      </c>
      <c r="AN96" s="17" t="s">
        <v>75</v>
      </c>
      <c r="AO96" s="91" t="s">
        <v>223</v>
      </c>
      <c r="AP96" s="91" t="s">
        <v>68</v>
      </c>
      <c r="AQ96" s="91" t="s">
        <v>68</v>
      </c>
      <c r="AR96" s="91"/>
      <c r="AS96" s="91">
        <v>3737.5</v>
      </c>
      <c r="AT96" s="91">
        <v>579</v>
      </c>
      <c r="AU96" s="91">
        <f t="shared" ref="AU96:AU102" si="31">AS96-AT96</f>
        <v>3158.5</v>
      </c>
      <c r="AV96" s="91">
        <v>415.8</v>
      </c>
      <c r="AW96" s="91"/>
      <c r="AX96" s="91"/>
      <c r="AY96" s="91">
        <v>1205.6199999999999</v>
      </c>
      <c r="AZ96" s="91">
        <f t="shared" ref="AZ96:AZ102" si="32">AV96+AY96</f>
        <v>1621.4199999999998</v>
      </c>
      <c r="BA96" s="91"/>
      <c r="BB96" s="91">
        <v>0</v>
      </c>
      <c r="BC96" s="93">
        <v>522.5</v>
      </c>
      <c r="BD96" s="91" t="s">
        <v>67</v>
      </c>
      <c r="BE96" s="221"/>
      <c r="BF96" s="93">
        <v>540.58000000000004</v>
      </c>
    </row>
    <row r="97" spans="1:58" x14ac:dyDescent="0.25">
      <c r="A97" s="86">
        <v>67</v>
      </c>
      <c r="B97" s="89">
        <v>3</v>
      </c>
      <c r="C97" s="90" t="s">
        <v>227</v>
      </c>
      <c r="D97" s="16" t="s">
        <v>64</v>
      </c>
      <c r="E97" s="16" t="s">
        <v>65</v>
      </c>
      <c r="F97" s="13">
        <v>2016</v>
      </c>
      <c r="G97" s="13"/>
      <c r="H97" s="13">
        <f t="shared" si="29"/>
        <v>1</v>
      </c>
      <c r="I97" s="91">
        <v>1331.2</v>
      </c>
      <c r="J97" s="91">
        <v>0</v>
      </c>
      <c r="K97" s="91">
        <f t="shared" si="30"/>
        <v>1331.2</v>
      </c>
      <c r="L97" s="91">
        <v>1331.2</v>
      </c>
      <c r="M97" s="91">
        <v>3</v>
      </c>
      <c r="N97" s="91">
        <v>2</v>
      </c>
      <c r="O97" s="91">
        <v>32</v>
      </c>
      <c r="P97" s="92">
        <v>14</v>
      </c>
      <c r="Q97" s="91" t="s">
        <v>66</v>
      </c>
      <c r="R97" s="91">
        <v>2</v>
      </c>
      <c r="S97" s="91">
        <v>152.9</v>
      </c>
      <c r="T97" s="91"/>
      <c r="U97" s="91" t="s">
        <v>67</v>
      </c>
      <c r="V97" s="91" t="s">
        <v>67</v>
      </c>
      <c r="W97" s="91" t="s">
        <v>68</v>
      </c>
      <c r="X97" s="91" t="s">
        <v>67</v>
      </c>
      <c r="Y97" s="91" t="s">
        <v>67</v>
      </c>
      <c r="Z97" s="91" t="s">
        <v>68</v>
      </c>
      <c r="AA97" s="91" t="s">
        <v>68</v>
      </c>
      <c r="AB97" s="91" t="s">
        <v>68</v>
      </c>
      <c r="AC97" s="91" t="s">
        <v>68</v>
      </c>
      <c r="AD97" s="91" t="s">
        <v>67</v>
      </c>
      <c r="AE97" s="91" t="s">
        <v>67</v>
      </c>
      <c r="AF97" s="91" t="s">
        <v>67</v>
      </c>
      <c r="AG97" s="91" t="s">
        <v>68</v>
      </c>
      <c r="AH97" s="91" t="s">
        <v>67</v>
      </c>
      <c r="AI97" s="91" t="s">
        <v>68</v>
      </c>
      <c r="AJ97" s="91" t="s">
        <v>67</v>
      </c>
      <c r="AK97" s="91" t="s">
        <v>68</v>
      </c>
      <c r="AL97" s="91" t="s">
        <v>67</v>
      </c>
      <c r="AM97" s="91" t="s">
        <v>67</v>
      </c>
      <c r="AN97" s="17" t="s">
        <v>75</v>
      </c>
      <c r="AO97" s="91" t="s">
        <v>223</v>
      </c>
      <c r="AP97" s="91" t="s">
        <v>68</v>
      </c>
      <c r="AQ97" s="91" t="s">
        <v>68</v>
      </c>
      <c r="AR97" s="91"/>
      <c r="AS97" s="91">
        <v>3737.5</v>
      </c>
      <c r="AT97" s="91">
        <v>575.9</v>
      </c>
      <c r="AU97" s="91">
        <f t="shared" si="31"/>
        <v>3161.6</v>
      </c>
      <c r="AV97" s="91">
        <v>413.4</v>
      </c>
      <c r="AW97" s="91"/>
      <c r="AX97" s="91"/>
      <c r="AY97" s="91">
        <v>1195.57</v>
      </c>
      <c r="AZ97" s="91">
        <f t="shared" si="32"/>
        <v>1608.9699999999998</v>
      </c>
      <c r="BA97" s="91"/>
      <c r="BB97" s="91">
        <v>0</v>
      </c>
      <c r="BC97" s="93">
        <v>520.6</v>
      </c>
      <c r="BD97" s="91" t="s">
        <v>67</v>
      </c>
      <c r="BE97" s="221"/>
      <c r="BF97" s="93">
        <v>540.58000000000004</v>
      </c>
    </row>
    <row r="98" spans="1:58" x14ac:dyDescent="0.25">
      <c r="A98" s="86">
        <v>68</v>
      </c>
      <c r="B98" s="89">
        <v>4</v>
      </c>
      <c r="C98" s="90" t="s">
        <v>228</v>
      </c>
      <c r="D98" s="16" t="s">
        <v>64</v>
      </c>
      <c r="E98" s="16" t="s">
        <v>65</v>
      </c>
      <c r="F98" s="13">
        <v>2016</v>
      </c>
      <c r="G98" s="13"/>
      <c r="H98" s="13">
        <f t="shared" si="29"/>
        <v>1</v>
      </c>
      <c r="I98" s="91">
        <v>1342.2</v>
      </c>
      <c r="J98" s="91">
        <v>0</v>
      </c>
      <c r="K98" s="91">
        <f t="shared" si="30"/>
        <v>1342.2</v>
      </c>
      <c r="L98" s="91">
        <v>1342.2</v>
      </c>
      <c r="M98" s="91">
        <v>3</v>
      </c>
      <c r="N98" s="91">
        <v>2</v>
      </c>
      <c r="O98" s="91">
        <v>30</v>
      </c>
      <c r="P98" s="92">
        <v>16</v>
      </c>
      <c r="Q98" s="91" t="s">
        <v>66</v>
      </c>
      <c r="R98" s="91">
        <v>2</v>
      </c>
      <c r="S98" s="91">
        <v>161.69999999999999</v>
      </c>
      <c r="T98" s="91"/>
      <c r="U98" s="91" t="s">
        <v>67</v>
      </c>
      <c r="V98" s="91" t="s">
        <v>67</v>
      </c>
      <c r="W98" s="91" t="s">
        <v>68</v>
      </c>
      <c r="X98" s="91" t="s">
        <v>67</v>
      </c>
      <c r="Y98" s="91" t="s">
        <v>67</v>
      </c>
      <c r="Z98" s="91" t="s">
        <v>68</v>
      </c>
      <c r="AA98" s="91" t="s">
        <v>68</v>
      </c>
      <c r="AB98" s="91" t="s">
        <v>68</v>
      </c>
      <c r="AC98" s="91" t="s">
        <v>68</v>
      </c>
      <c r="AD98" s="91" t="s">
        <v>67</v>
      </c>
      <c r="AE98" s="91" t="s">
        <v>67</v>
      </c>
      <c r="AF98" s="91" t="s">
        <v>67</v>
      </c>
      <c r="AG98" s="91" t="s">
        <v>68</v>
      </c>
      <c r="AH98" s="91" t="s">
        <v>67</v>
      </c>
      <c r="AI98" s="91" t="s">
        <v>68</v>
      </c>
      <c r="AJ98" s="91" t="s">
        <v>67</v>
      </c>
      <c r="AK98" s="91" t="s">
        <v>68</v>
      </c>
      <c r="AL98" s="91" t="s">
        <v>67</v>
      </c>
      <c r="AM98" s="91" t="s">
        <v>67</v>
      </c>
      <c r="AN98" s="17" t="s">
        <v>75</v>
      </c>
      <c r="AO98" s="91" t="s">
        <v>223</v>
      </c>
      <c r="AP98" s="91" t="s">
        <v>68</v>
      </c>
      <c r="AQ98" s="91" t="s">
        <v>68</v>
      </c>
      <c r="AR98" s="91"/>
      <c r="AS98" s="91">
        <v>3737.5</v>
      </c>
      <c r="AT98" s="91">
        <v>579</v>
      </c>
      <c r="AU98" s="91">
        <f t="shared" si="31"/>
        <v>3158.5</v>
      </c>
      <c r="AV98" s="91">
        <v>418.3</v>
      </c>
      <c r="AW98" s="91"/>
      <c r="AX98" s="91"/>
      <c r="AY98" s="91">
        <v>1203.0999999999999</v>
      </c>
      <c r="AZ98" s="91">
        <f t="shared" si="32"/>
        <v>1621.3999999999999</v>
      </c>
      <c r="BA98" s="91"/>
      <c r="BB98" s="91">
        <v>0</v>
      </c>
      <c r="BC98" s="93">
        <v>522.5</v>
      </c>
      <c r="BD98" s="91" t="s">
        <v>67</v>
      </c>
      <c r="BE98" s="221"/>
      <c r="BF98" s="93">
        <v>540.58000000000004</v>
      </c>
    </row>
    <row r="99" spans="1:58" x14ac:dyDescent="0.25">
      <c r="A99" s="86">
        <v>69</v>
      </c>
      <c r="B99" s="89">
        <v>5</v>
      </c>
      <c r="C99" s="90" t="s">
        <v>229</v>
      </c>
      <c r="D99" s="16" t="s">
        <v>64</v>
      </c>
      <c r="E99" s="16" t="s">
        <v>65</v>
      </c>
      <c r="F99" s="13">
        <v>2016</v>
      </c>
      <c r="G99" s="13"/>
      <c r="H99" s="13">
        <f t="shared" si="29"/>
        <v>1</v>
      </c>
      <c r="I99" s="91">
        <v>1342.1</v>
      </c>
      <c r="J99" s="91">
        <v>0</v>
      </c>
      <c r="K99" s="91">
        <f t="shared" si="30"/>
        <v>1342.1</v>
      </c>
      <c r="L99" s="91">
        <v>1342.1</v>
      </c>
      <c r="M99" s="91">
        <v>3</v>
      </c>
      <c r="N99" s="91">
        <v>2</v>
      </c>
      <c r="O99" s="91">
        <v>30</v>
      </c>
      <c r="P99" s="92">
        <v>16</v>
      </c>
      <c r="Q99" s="91" t="s">
        <v>66</v>
      </c>
      <c r="R99" s="91">
        <v>2</v>
      </c>
      <c r="S99" s="91">
        <v>161.69999999999999</v>
      </c>
      <c r="T99" s="91"/>
      <c r="U99" s="91" t="s">
        <v>67</v>
      </c>
      <c r="V99" s="91" t="s">
        <v>67</v>
      </c>
      <c r="W99" s="91" t="s">
        <v>68</v>
      </c>
      <c r="X99" s="91" t="s">
        <v>67</v>
      </c>
      <c r="Y99" s="91" t="s">
        <v>67</v>
      </c>
      <c r="Z99" s="91" t="s">
        <v>68</v>
      </c>
      <c r="AA99" s="91" t="s">
        <v>68</v>
      </c>
      <c r="AB99" s="91" t="s">
        <v>68</v>
      </c>
      <c r="AC99" s="91" t="s">
        <v>68</v>
      </c>
      <c r="AD99" s="91" t="s">
        <v>67</v>
      </c>
      <c r="AE99" s="91" t="s">
        <v>67</v>
      </c>
      <c r="AF99" s="91" t="s">
        <v>67</v>
      </c>
      <c r="AG99" s="91" t="s">
        <v>68</v>
      </c>
      <c r="AH99" s="91" t="s">
        <v>67</v>
      </c>
      <c r="AI99" s="91" t="s">
        <v>68</v>
      </c>
      <c r="AJ99" s="91" t="s">
        <v>67</v>
      </c>
      <c r="AK99" s="91" t="s">
        <v>68</v>
      </c>
      <c r="AL99" s="91" t="s">
        <v>67</v>
      </c>
      <c r="AM99" s="91" t="s">
        <v>67</v>
      </c>
      <c r="AN99" s="17" t="s">
        <v>75</v>
      </c>
      <c r="AO99" s="91" t="s">
        <v>223</v>
      </c>
      <c r="AP99" s="91" t="s">
        <v>68</v>
      </c>
      <c r="AQ99" s="91" t="s">
        <v>68</v>
      </c>
      <c r="AR99" s="91"/>
      <c r="AS99" s="91">
        <v>3737.5</v>
      </c>
      <c r="AT99" s="91">
        <v>579</v>
      </c>
      <c r="AU99" s="91">
        <f t="shared" si="31"/>
        <v>3158.5</v>
      </c>
      <c r="AV99" s="91">
        <v>418.3</v>
      </c>
      <c r="AW99" s="91"/>
      <c r="AX99" s="91"/>
      <c r="AY99" s="91">
        <v>1203.07</v>
      </c>
      <c r="AZ99" s="91">
        <f t="shared" si="32"/>
        <v>1621.37</v>
      </c>
      <c r="BA99" s="91"/>
      <c r="BB99" s="91">
        <v>0</v>
      </c>
      <c r="BC99" s="93">
        <v>522.5</v>
      </c>
      <c r="BD99" s="91" t="s">
        <v>67</v>
      </c>
      <c r="BE99" s="221"/>
      <c r="BF99" s="93">
        <v>540.58000000000004</v>
      </c>
    </row>
    <row r="100" spans="1:58" x14ac:dyDescent="0.25">
      <c r="A100" s="86">
        <v>70</v>
      </c>
      <c r="B100" s="89">
        <v>6</v>
      </c>
      <c r="C100" s="90" t="s">
        <v>230</v>
      </c>
      <c r="D100" s="16" t="s">
        <v>64</v>
      </c>
      <c r="E100" s="16" t="s">
        <v>65</v>
      </c>
      <c r="F100" s="13">
        <v>2016</v>
      </c>
      <c r="G100" s="13"/>
      <c r="H100" s="13">
        <f t="shared" si="29"/>
        <v>1</v>
      </c>
      <c r="I100" s="91">
        <v>1302.5</v>
      </c>
      <c r="J100" s="91">
        <v>0</v>
      </c>
      <c r="K100" s="91">
        <f t="shared" si="30"/>
        <v>1302.5</v>
      </c>
      <c r="L100" s="91">
        <v>1302.5</v>
      </c>
      <c r="M100" s="91">
        <v>3</v>
      </c>
      <c r="N100" s="91">
        <v>2</v>
      </c>
      <c r="O100" s="91">
        <v>33</v>
      </c>
      <c r="P100" s="92">
        <v>17</v>
      </c>
      <c r="Q100" s="91" t="s">
        <v>66</v>
      </c>
      <c r="R100" s="91">
        <v>2</v>
      </c>
      <c r="S100" s="91">
        <v>183</v>
      </c>
      <c r="T100" s="91"/>
      <c r="U100" s="91" t="s">
        <v>67</v>
      </c>
      <c r="V100" s="91" t="s">
        <v>67</v>
      </c>
      <c r="W100" s="91" t="s">
        <v>68</v>
      </c>
      <c r="X100" s="91" t="s">
        <v>67</v>
      </c>
      <c r="Y100" s="91" t="s">
        <v>67</v>
      </c>
      <c r="Z100" s="91" t="s">
        <v>68</v>
      </c>
      <c r="AA100" s="91" t="s">
        <v>68</v>
      </c>
      <c r="AB100" s="91" t="s">
        <v>68</v>
      </c>
      <c r="AC100" s="91" t="s">
        <v>68</v>
      </c>
      <c r="AD100" s="91" t="s">
        <v>67</v>
      </c>
      <c r="AE100" s="91" t="s">
        <v>67</v>
      </c>
      <c r="AF100" s="91" t="s">
        <v>67</v>
      </c>
      <c r="AG100" s="91" t="s">
        <v>68</v>
      </c>
      <c r="AH100" s="91" t="s">
        <v>67</v>
      </c>
      <c r="AI100" s="91" t="s">
        <v>68</v>
      </c>
      <c r="AJ100" s="91" t="s">
        <v>67</v>
      </c>
      <c r="AK100" s="91" t="s">
        <v>68</v>
      </c>
      <c r="AL100" s="91" t="s">
        <v>67</v>
      </c>
      <c r="AM100" s="91" t="s">
        <v>67</v>
      </c>
      <c r="AN100" s="17" t="s">
        <v>75</v>
      </c>
      <c r="AO100" s="91" t="s">
        <v>223</v>
      </c>
      <c r="AP100" s="91" t="s">
        <v>68</v>
      </c>
      <c r="AQ100" s="91" t="s">
        <v>68</v>
      </c>
      <c r="AR100" s="91"/>
      <c r="AS100" s="91">
        <v>3737.5</v>
      </c>
      <c r="AT100" s="91">
        <v>575.9</v>
      </c>
      <c r="AU100" s="91">
        <f t="shared" si="31"/>
        <v>3161.6</v>
      </c>
      <c r="AV100" s="91">
        <v>462.9</v>
      </c>
      <c r="AW100" s="91"/>
      <c r="AX100" s="91"/>
      <c r="AY100" s="91">
        <v>1170.74</v>
      </c>
      <c r="AZ100" s="91">
        <f t="shared" si="32"/>
        <v>1633.6399999999999</v>
      </c>
      <c r="BA100" s="91"/>
      <c r="BB100" s="91">
        <v>0</v>
      </c>
      <c r="BC100" s="93">
        <v>517.29999999999995</v>
      </c>
      <c r="BD100" s="91" t="s">
        <v>67</v>
      </c>
      <c r="BE100" s="221"/>
      <c r="BF100" s="93">
        <v>540.58000000000004</v>
      </c>
    </row>
    <row r="101" spans="1:58" x14ac:dyDescent="0.25">
      <c r="A101" s="86">
        <v>71</v>
      </c>
      <c r="B101" s="89">
        <v>7</v>
      </c>
      <c r="C101" s="90" t="s">
        <v>231</v>
      </c>
      <c r="D101" s="16" t="s">
        <v>64</v>
      </c>
      <c r="E101" s="16" t="s">
        <v>65</v>
      </c>
      <c r="F101" s="13">
        <v>2016</v>
      </c>
      <c r="G101" s="13"/>
      <c r="H101" s="13">
        <f t="shared" si="29"/>
        <v>1</v>
      </c>
      <c r="I101" s="91">
        <v>1308</v>
      </c>
      <c r="J101" s="91">
        <v>0</v>
      </c>
      <c r="K101" s="91">
        <f t="shared" si="30"/>
        <v>1308</v>
      </c>
      <c r="L101" s="91">
        <v>1308</v>
      </c>
      <c r="M101" s="91">
        <v>3</v>
      </c>
      <c r="N101" s="91">
        <v>2</v>
      </c>
      <c r="O101" s="91">
        <v>30</v>
      </c>
      <c r="P101" s="92">
        <v>16</v>
      </c>
      <c r="Q101" s="91" t="s">
        <v>66</v>
      </c>
      <c r="R101" s="91">
        <v>2</v>
      </c>
      <c r="S101" s="91">
        <v>171.6</v>
      </c>
      <c r="T101" s="91"/>
      <c r="U101" s="91" t="s">
        <v>67</v>
      </c>
      <c r="V101" s="91" t="s">
        <v>67</v>
      </c>
      <c r="W101" s="91" t="s">
        <v>68</v>
      </c>
      <c r="X101" s="91" t="s">
        <v>67</v>
      </c>
      <c r="Y101" s="91" t="s">
        <v>67</v>
      </c>
      <c r="Z101" s="91" t="s">
        <v>68</v>
      </c>
      <c r="AA101" s="91" t="s">
        <v>68</v>
      </c>
      <c r="AB101" s="91" t="s">
        <v>68</v>
      </c>
      <c r="AC101" s="91" t="s">
        <v>68</v>
      </c>
      <c r="AD101" s="91" t="s">
        <v>67</v>
      </c>
      <c r="AE101" s="91" t="s">
        <v>67</v>
      </c>
      <c r="AF101" s="91" t="s">
        <v>67</v>
      </c>
      <c r="AG101" s="91" t="s">
        <v>68</v>
      </c>
      <c r="AH101" s="91" t="s">
        <v>67</v>
      </c>
      <c r="AI101" s="91" t="s">
        <v>68</v>
      </c>
      <c r="AJ101" s="91" t="s">
        <v>67</v>
      </c>
      <c r="AK101" s="91" t="s">
        <v>68</v>
      </c>
      <c r="AL101" s="91" t="s">
        <v>67</v>
      </c>
      <c r="AM101" s="91" t="s">
        <v>67</v>
      </c>
      <c r="AN101" s="17" t="s">
        <v>75</v>
      </c>
      <c r="AO101" s="91" t="s">
        <v>223</v>
      </c>
      <c r="AP101" s="91" t="s">
        <v>68</v>
      </c>
      <c r="AQ101" s="91" t="s">
        <v>68</v>
      </c>
      <c r="AR101" s="91"/>
      <c r="AS101" s="91">
        <v>3737.5</v>
      </c>
      <c r="AT101" s="91">
        <v>571</v>
      </c>
      <c r="AU101" s="91">
        <f t="shared" si="31"/>
        <v>3166.5</v>
      </c>
      <c r="AV101" s="91">
        <v>431.8</v>
      </c>
      <c r="AW101" s="91"/>
      <c r="AX101" s="91"/>
      <c r="AY101" s="91">
        <v>1178.25</v>
      </c>
      <c r="AZ101" s="91">
        <f t="shared" si="32"/>
        <v>1610.05</v>
      </c>
      <c r="BA101" s="91"/>
      <c r="BB101" s="91">
        <v>0</v>
      </c>
      <c r="BC101" s="93">
        <v>518.79999999999995</v>
      </c>
      <c r="BD101" s="91" t="s">
        <v>67</v>
      </c>
      <c r="BE101" s="221"/>
      <c r="BF101" s="93">
        <v>540.58000000000004</v>
      </c>
    </row>
    <row r="102" spans="1:58" ht="16.5" thickBot="1" x14ac:dyDescent="0.3">
      <c r="A102" s="94">
        <v>72</v>
      </c>
      <c r="B102" s="95">
        <v>8</v>
      </c>
      <c r="C102" s="96" t="s">
        <v>232</v>
      </c>
      <c r="D102" s="23" t="s">
        <v>64</v>
      </c>
      <c r="E102" s="23" t="s">
        <v>65</v>
      </c>
      <c r="F102" s="97">
        <v>2016</v>
      </c>
      <c r="G102" s="97"/>
      <c r="H102" s="97">
        <f t="shared" si="29"/>
        <v>1</v>
      </c>
      <c r="I102" s="98">
        <v>1308.2</v>
      </c>
      <c r="J102" s="98">
        <v>0</v>
      </c>
      <c r="K102" s="98">
        <f t="shared" si="30"/>
        <v>1308.2</v>
      </c>
      <c r="L102" s="98">
        <v>1308.2</v>
      </c>
      <c r="M102" s="98">
        <v>3</v>
      </c>
      <c r="N102" s="98">
        <v>2</v>
      </c>
      <c r="O102" s="98">
        <v>30</v>
      </c>
      <c r="P102" s="99">
        <v>16</v>
      </c>
      <c r="Q102" s="91" t="s">
        <v>66</v>
      </c>
      <c r="R102" s="98">
        <v>2</v>
      </c>
      <c r="S102" s="98">
        <v>171.6</v>
      </c>
      <c r="T102" s="98"/>
      <c r="U102" s="91" t="s">
        <v>67</v>
      </c>
      <c r="V102" s="91" t="s">
        <v>67</v>
      </c>
      <c r="W102" s="91" t="s">
        <v>68</v>
      </c>
      <c r="X102" s="91" t="s">
        <v>67</v>
      </c>
      <c r="Y102" s="91" t="s">
        <v>67</v>
      </c>
      <c r="Z102" s="91" t="s">
        <v>68</v>
      </c>
      <c r="AA102" s="91" t="s">
        <v>68</v>
      </c>
      <c r="AB102" s="91" t="s">
        <v>68</v>
      </c>
      <c r="AC102" s="91" t="s">
        <v>68</v>
      </c>
      <c r="AD102" s="91" t="s">
        <v>67</v>
      </c>
      <c r="AE102" s="91" t="s">
        <v>67</v>
      </c>
      <c r="AF102" s="91" t="s">
        <v>67</v>
      </c>
      <c r="AG102" s="91" t="s">
        <v>68</v>
      </c>
      <c r="AH102" s="91" t="s">
        <v>67</v>
      </c>
      <c r="AI102" s="91" t="s">
        <v>68</v>
      </c>
      <c r="AJ102" s="91" t="s">
        <v>67</v>
      </c>
      <c r="AK102" s="91" t="s">
        <v>68</v>
      </c>
      <c r="AL102" s="91" t="s">
        <v>67</v>
      </c>
      <c r="AM102" s="91" t="s">
        <v>67</v>
      </c>
      <c r="AN102" s="17" t="s">
        <v>75</v>
      </c>
      <c r="AO102" s="91" t="s">
        <v>223</v>
      </c>
      <c r="AP102" s="91" t="s">
        <v>68</v>
      </c>
      <c r="AQ102" s="91" t="s">
        <v>68</v>
      </c>
      <c r="AR102" s="98"/>
      <c r="AS102" s="98">
        <v>3737.5</v>
      </c>
      <c r="AT102" s="98">
        <v>571</v>
      </c>
      <c r="AU102" s="91">
        <f t="shared" si="31"/>
        <v>3166.5</v>
      </c>
      <c r="AV102" s="98">
        <v>433.8</v>
      </c>
      <c r="AW102" s="98"/>
      <c r="AX102" s="98"/>
      <c r="AY102" s="98">
        <v>1177.82</v>
      </c>
      <c r="AZ102" s="91">
        <f t="shared" si="32"/>
        <v>1611.62</v>
      </c>
      <c r="BA102" s="98"/>
      <c r="BB102" s="98">
        <v>0</v>
      </c>
      <c r="BC102" s="100">
        <v>515.79999999999995</v>
      </c>
      <c r="BD102" s="91" t="s">
        <v>67</v>
      </c>
      <c r="BE102" s="222"/>
      <c r="BF102" s="93">
        <v>540.58000000000004</v>
      </c>
    </row>
    <row r="103" spans="1:58" ht="16.5" hidden="1" thickBot="1" x14ac:dyDescent="0.3">
      <c r="A103" s="101"/>
      <c r="B103" s="102"/>
      <c r="C103" s="103" t="s">
        <v>233</v>
      </c>
      <c r="D103" s="104"/>
      <c r="E103" s="104"/>
      <c r="F103" s="105"/>
      <c r="G103" s="105"/>
      <c r="H103" s="105"/>
      <c r="I103" s="106">
        <f>SUM(I95:I102)</f>
        <v>10619.6</v>
      </c>
      <c r="J103" s="106">
        <f>SUM(J95:J102)</f>
        <v>0</v>
      </c>
      <c r="K103" s="106">
        <f>SUM(K95:K102)</f>
        <v>10619.6</v>
      </c>
      <c r="L103" s="106">
        <f>SUM(L95:L102)</f>
        <v>10619.6</v>
      </c>
      <c r="M103" s="106">
        <f t="shared" ref="M103:N103" si="33">SUM(M95:M102)</f>
        <v>24</v>
      </c>
      <c r="N103" s="106">
        <f t="shared" si="33"/>
        <v>16</v>
      </c>
      <c r="O103" s="106">
        <f>SUM(O95:O102)</f>
        <v>248</v>
      </c>
      <c r="P103" s="106">
        <f>SUM(P95:P102)</f>
        <v>125</v>
      </c>
      <c r="Q103" s="107"/>
      <c r="R103" s="107"/>
      <c r="S103" s="107">
        <f>SUM(S95:S102)</f>
        <v>1309.8999999999999</v>
      </c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6">
        <f>SUM(AS95:AS102)</f>
        <v>29900</v>
      </c>
      <c r="AT103" s="106">
        <f>SUM(AT95:AT102)</f>
        <v>4605.8</v>
      </c>
      <c r="AU103" s="106">
        <f>SUM(AU95:AU102)</f>
        <v>25294.2</v>
      </c>
      <c r="AV103" s="106">
        <f>SUM(AV95:AV102)</f>
        <v>3450.1000000000004</v>
      </c>
      <c r="AW103" s="107"/>
      <c r="AX103" s="107"/>
      <c r="AY103" s="106">
        <f t="shared" ref="AY103:AZ103" si="34">SUM(AY95:AY102)</f>
        <v>9537.0099999999984</v>
      </c>
      <c r="AZ103" s="106">
        <f t="shared" si="34"/>
        <v>12987.109999999997</v>
      </c>
      <c r="BA103" s="107"/>
      <c r="BB103" s="107"/>
      <c r="BC103" s="108">
        <f>SUM(BC95:BC102)</f>
        <v>4156.6000000000004</v>
      </c>
      <c r="BD103" s="107"/>
      <c r="BE103" s="107"/>
      <c r="BF103" s="109">
        <f>SUM(BF95:BF102)</f>
        <v>4324.6400000000003</v>
      </c>
    </row>
    <row r="104" spans="1:58" ht="16.5" hidden="1" thickBot="1" x14ac:dyDescent="0.3">
      <c r="A104" s="101"/>
      <c r="B104" s="110"/>
      <c r="C104" s="35" t="s">
        <v>234</v>
      </c>
      <c r="D104" s="104"/>
      <c r="E104" s="104"/>
      <c r="F104" s="105"/>
      <c r="G104" s="105"/>
      <c r="H104" s="105"/>
      <c r="I104" s="106">
        <f>I103+I91+I88+I80+I76+I73+I63</f>
        <v>167978.5</v>
      </c>
      <c r="J104" s="106">
        <f>J103+J91+J88+J80+J76+J73+J63</f>
        <v>3422.8999999999996</v>
      </c>
      <c r="K104" s="106">
        <f>K103+K91+K88+K80+K76+K73+K63</f>
        <v>171401.4</v>
      </c>
      <c r="L104" s="106">
        <f>L103+L91+L88+L80+L76+L73+L63</f>
        <v>169683.19999999998</v>
      </c>
      <c r="M104" s="106">
        <f t="shared" ref="M104:P104" si="35">M103+M91+M88+M80+M76+M73+M63</f>
        <v>283</v>
      </c>
      <c r="N104" s="106">
        <f>N103+N91+N88+N80+N76+N73+N63</f>
        <v>238</v>
      </c>
      <c r="O104" s="106">
        <f t="shared" si="35"/>
        <v>3742</v>
      </c>
      <c r="P104" s="106">
        <f t="shared" si="35"/>
        <v>1400</v>
      </c>
      <c r="Q104" s="107"/>
      <c r="R104" s="106">
        <f t="shared" ref="R104:S104" si="36">R103+R91+R88+R80+R76+R73+R63</f>
        <v>61</v>
      </c>
      <c r="S104" s="106">
        <f t="shared" si="36"/>
        <v>19506</v>
      </c>
      <c r="T104" s="107">
        <f>T103+T91+T88+T80+T76+T73+T63</f>
        <v>7363</v>
      </c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6">
        <f t="shared" ref="AS104:AV104" si="37">AS103+AS91+AS88+AS80+AS76+AS73+AS63</f>
        <v>153258</v>
      </c>
      <c r="AT104" s="106">
        <f t="shared" si="37"/>
        <v>54453.020000000004</v>
      </c>
      <c r="AU104" s="106">
        <f>AU103+AU91+AU88+AU80+AU76+AU73+AU63</f>
        <v>98804.979999999981</v>
      </c>
      <c r="AV104" s="106">
        <f t="shared" si="37"/>
        <v>8303.09</v>
      </c>
      <c r="AW104" s="107"/>
      <c r="AX104" s="107"/>
      <c r="AY104" s="106">
        <f>AY103+AY91+AY88+AY80+AY76+AY73+AY63</f>
        <v>53130.6</v>
      </c>
      <c r="AZ104" s="106">
        <f>AZ103+AZ91+AZ88+AZ80+AZ76+AZ73+AZ63</f>
        <v>86497.889999999985</v>
      </c>
      <c r="BA104" s="107"/>
      <c r="BB104" s="107"/>
      <c r="BC104" s="106">
        <f>BC103+BC91+BC88+BC80+BC76+BC73+BC63</f>
        <v>50791.500000000007</v>
      </c>
      <c r="BD104" s="107"/>
      <c r="BE104" s="107"/>
      <c r="BF104" s="106">
        <f>BF103+BF91+BF88+BF80+BF76+BF73+BF63</f>
        <v>66151.67</v>
      </c>
    </row>
    <row r="105" spans="1:58" x14ac:dyDescent="0.25">
      <c r="A105" s="40"/>
      <c r="B105" s="40"/>
      <c r="C105" s="111" t="s">
        <v>235</v>
      </c>
      <c r="D105" s="111"/>
      <c r="E105" s="41"/>
      <c r="F105" s="42"/>
      <c r="G105" s="42"/>
      <c r="H105" s="112"/>
      <c r="I105" s="113"/>
      <c r="J105" s="113"/>
      <c r="K105" s="113"/>
      <c r="L105" s="113"/>
      <c r="M105" s="114"/>
      <c r="N105" s="114"/>
      <c r="O105" s="113"/>
      <c r="P105" s="113"/>
      <c r="Q105" s="114"/>
      <c r="R105" s="114"/>
      <c r="S105" s="113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</row>
    <row r="106" spans="1:58" ht="47.25" x14ac:dyDescent="0.25">
      <c r="A106" s="67"/>
      <c r="B106" s="67"/>
      <c r="C106" s="15" t="s">
        <v>236</v>
      </c>
      <c r="D106" s="63"/>
      <c r="E106" s="16"/>
      <c r="F106" s="17"/>
      <c r="G106" s="17"/>
      <c r="H106" s="64"/>
      <c r="I106" s="55"/>
      <c r="J106" s="55"/>
      <c r="K106" s="55"/>
      <c r="L106" s="55"/>
      <c r="M106" s="54"/>
      <c r="N106" s="54"/>
      <c r="O106" s="54"/>
      <c r="P106" s="54"/>
      <c r="Q106" s="55"/>
      <c r="R106" s="54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4"/>
      <c r="BB106" s="55"/>
      <c r="BC106" s="55"/>
      <c r="BD106" s="55"/>
      <c r="BE106" s="55"/>
      <c r="BF106" s="55"/>
    </row>
    <row r="107" spans="1:58" x14ac:dyDescent="0.25">
      <c r="A107" s="59">
        <v>73</v>
      </c>
      <c r="B107" s="59">
        <v>1</v>
      </c>
      <c r="C107" s="115" t="s">
        <v>237</v>
      </c>
      <c r="D107" s="14" t="s">
        <v>64</v>
      </c>
      <c r="E107" s="14" t="s">
        <v>65</v>
      </c>
      <c r="F107" s="68">
        <v>1983</v>
      </c>
      <c r="G107" s="68">
        <v>33.5</v>
      </c>
      <c r="H107" s="17">
        <v>63</v>
      </c>
      <c r="I107" s="91">
        <v>1882.6</v>
      </c>
      <c r="J107" s="91">
        <f>25.1+55.8+44.9</f>
        <v>125.80000000000001</v>
      </c>
      <c r="K107" s="18">
        <f>I107+J107</f>
        <v>2008.3999999999999</v>
      </c>
      <c r="L107" s="43">
        <v>1882.6</v>
      </c>
      <c r="M107" s="116">
        <v>5</v>
      </c>
      <c r="N107" s="117">
        <v>2</v>
      </c>
      <c r="O107" s="117">
        <v>103</v>
      </c>
      <c r="P107" s="116">
        <v>16</v>
      </c>
      <c r="Q107" s="18" t="s">
        <v>66</v>
      </c>
      <c r="R107" s="19">
        <v>1</v>
      </c>
      <c r="S107" s="68">
        <f>80.9+10.4+12.8</f>
        <v>104.10000000000001</v>
      </c>
      <c r="T107" s="19">
        <v>190</v>
      </c>
      <c r="U107" s="18" t="s">
        <v>67</v>
      </c>
      <c r="V107" s="18" t="s">
        <v>67</v>
      </c>
      <c r="W107" s="18" t="s">
        <v>68</v>
      </c>
      <c r="X107" s="18" t="s">
        <v>67</v>
      </c>
      <c r="Y107" s="18" t="s">
        <v>67</v>
      </c>
      <c r="Z107" s="18" t="s">
        <v>68</v>
      </c>
      <c r="AA107" s="18" t="s">
        <v>68</v>
      </c>
      <c r="AB107" s="18" t="s">
        <v>68</v>
      </c>
      <c r="AC107" s="18" t="s">
        <v>68</v>
      </c>
      <c r="AD107" s="18" t="s">
        <v>67</v>
      </c>
      <c r="AE107" s="18" t="s">
        <v>67</v>
      </c>
      <c r="AF107" s="18" t="s">
        <v>68</v>
      </c>
      <c r="AG107" s="18" t="s">
        <v>67</v>
      </c>
      <c r="AH107" s="18" t="s">
        <v>67</v>
      </c>
      <c r="AI107" s="18" t="s">
        <v>68</v>
      </c>
      <c r="AJ107" s="18" t="s">
        <v>68</v>
      </c>
      <c r="AK107" s="18" t="s">
        <v>68</v>
      </c>
      <c r="AL107" s="18" t="s">
        <v>68</v>
      </c>
      <c r="AM107" s="91" t="s">
        <v>67</v>
      </c>
      <c r="AN107" s="17" t="s">
        <v>75</v>
      </c>
      <c r="AO107" s="17" t="s">
        <v>70</v>
      </c>
      <c r="AP107" s="18" t="s">
        <v>68</v>
      </c>
      <c r="AQ107" s="18" t="s">
        <v>68</v>
      </c>
      <c r="AR107" s="18" t="s">
        <v>238</v>
      </c>
      <c r="AS107" s="42">
        <v>2142</v>
      </c>
      <c r="AT107" s="42">
        <v>860.5</v>
      </c>
      <c r="AU107" s="18">
        <f>AS107-AT107</f>
        <v>1281.5</v>
      </c>
      <c r="AV107" s="48">
        <v>32.5</v>
      </c>
      <c r="AW107" s="18">
        <v>0</v>
      </c>
      <c r="AX107" s="18">
        <v>410</v>
      </c>
      <c r="AY107" s="18">
        <v>839</v>
      </c>
      <c r="AZ107" s="18">
        <f>SUM(AV107:AY107)</f>
        <v>1281.5</v>
      </c>
      <c r="BA107" s="19">
        <v>0</v>
      </c>
      <c r="BB107" s="18"/>
      <c r="BC107" s="42">
        <v>860.5</v>
      </c>
      <c r="BD107" s="18" t="s">
        <v>68</v>
      </c>
      <c r="BE107" s="17" t="s">
        <v>72</v>
      </c>
      <c r="BF107" s="17">
        <v>860.5</v>
      </c>
    </row>
    <row r="108" spans="1:58" x14ac:dyDescent="0.25">
      <c r="A108" s="61">
        <v>74</v>
      </c>
      <c r="B108" s="61">
        <v>2</v>
      </c>
      <c r="C108" s="56" t="s">
        <v>239</v>
      </c>
      <c r="D108" s="14" t="s">
        <v>64</v>
      </c>
      <c r="E108" s="14" t="s">
        <v>65</v>
      </c>
      <c r="F108" s="70">
        <v>1970</v>
      </c>
      <c r="G108" s="70">
        <v>40</v>
      </c>
      <c r="H108" s="17">
        <v>63</v>
      </c>
      <c r="I108" s="118">
        <f>1334.8+76.3</f>
        <v>1411.1</v>
      </c>
      <c r="J108" s="18">
        <v>0</v>
      </c>
      <c r="K108" s="18">
        <f>I108+J108</f>
        <v>1411.1</v>
      </c>
      <c r="L108" s="25">
        <f>1258.5+76.3</f>
        <v>1334.8</v>
      </c>
      <c r="M108" s="116">
        <v>5</v>
      </c>
      <c r="N108" s="119">
        <v>1</v>
      </c>
      <c r="O108" s="119">
        <v>107</v>
      </c>
      <c r="P108" s="116">
        <v>17</v>
      </c>
      <c r="Q108" s="18" t="s">
        <v>66</v>
      </c>
      <c r="R108" s="19">
        <v>1</v>
      </c>
      <c r="S108" s="57">
        <f>12.1+12+24.1+24.1+24.1+24.1</f>
        <v>120.5</v>
      </c>
      <c r="T108" s="19">
        <v>119</v>
      </c>
      <c r="U108" s="18" t="s">
        <v>67</v>
      </c>
      <c r="V108" s="18" t="s">
        <v>67</v>
      </c>
      <c r="W108" s="18" t="s">
        <v>68</v>
      </c>
      <c r="X108" s="18" t="s">
        <v>67</v>
      </c>
      <c r="Y108" s="18" t="s">
        <v>67</v>
      </c>
      <c r="Z108" s="18" t="s">
        <v>68</v>
      </c>
      <c r="AA108" s="18" t="s">
        <v>68</v>
      </c>
      <c r="AB108" s="18" t="s">
        <v>68</v>
      </c>
      <c r="AC108" s="18" t="s">
        <v>68</v>
      </c>
      <c r="AD108" s="18" t="s">
        <v>67</v>
      </c>
      <c r="AE108" s="18" t="s">
        <v>68</v>
      </c>
      <c r="AF108" s="18" t="s">
        <v>68</v>
      </c>
      <c r="AG108" s="18" t="s">
        <v>67</v>
      </c>
      <c r="AH108" s="18" t="s">
        <v>67</v>
      </c>
      <c r="AI108" s="18" t="s">
        <v>68</v>
      </c>
      <c r="AJ108" s="18" t="s">
        <v>68</v>
      </c>
      <c r="AK108" s="18" t="s">
        <v>68</v>
      </c>
      <c r="AL108" s="18" t="s">
        <v>68</v>
      </c>
      <c r="AM108" s="91" t="s">
        <v>67</v>
      </c>
      <c r="AN108" s="17" t="s">
        <v>69</v>
      </c>
      <c r="AO108" s="17" t="s">
        <v>70</v>
      </c>
      <c r="AP108" s="18" t="s">
        <v>68</v>
      </c>
      <c r="AQ108" s="18" t="s">
        <v>68</v>
      </c>
      <c r="AR108" s="18" t="s">
        <v>240</v>
      </c>
      <c r="AS108" s="24">
        <v>1218</v>
      </c>
      <c r="AT108" s="24">
        <v>463.5</v>
      </c>
      <c r="AU108" s="18">
        <f>AS108-AT108</f>
        <v>754.5</v>
      </c>
      <c r="AV108" s="58">
        <v>7.2</v>
      </c>
      <c r="AW108" s="18">
        <v>0</v>
      </c>
      <c r="AX108" s="18">
        <v>300</v>
      </c>
      <c r="AY108" s="18">
        <v>447.3</v>
      </c>
      <c r="AZ108" s="18">
        <f>SUM(AV108:AY108)</f>
        <v>754.5</v>
      </c>
      <c r="BA108" s="19">
        <v>0</v>
      </c>
      <c r="BB108" s="18"/>
      <c r="BC108" s="24">
        <v>463.5</v>
      </c>
      <c r="BD108" s="18" t="s">
        <v>68</v>
      </c>
      <c r="BE108" s="24" t="s">
        <v>92</v>
      </c>
      <c r="BF108" s="24">
        <v>695</v>
      </c>
    </row>
    <row r="109" spans="1:58" hidden="1" x14ac:dyDescent="0.25">
      <c r="A109" s="61"/>
      <c r="B109" s="61"/>
      <c r="C109" s="120" t="s">
        <v>241</v>
      </c>
      <c r="D109" s="14"/>
      <c r="E109" s="14"/>
      <c r="F109" s="70"/>
      <c r="G109" s="70"/>
      <c r="H109" s="17"/>
      <c r="I109" s="121">
        <f t="shared" ref="I109:P109" si="38">SUM(I107:I108)</f>
        <v>3293.7</v>
      </c>
      <c r="J109" s="121">
        <f t="shared" si="38"/>
        <v>125.80000000000001</v>
      </c>
      <c r="K109" s="121">
        <f t="shared" si="38"/>
        <v>3419.5</v>
      </c>
      <c r="L109" s="121">
        <f t="shared" si="38"/>
        <v>3217.3999999999996</v>
      </c>
      <c r="M109" s="122">
        <f t="shared" si="38"/>
        <v>10</v>
      </c>
      <c r="N109" s="122">
        <f t="shared" si="38"/>
        <v>3</v>
      </c>
      <c r="O109" s="122">
        <f t="shared" si="38"/>
        <v>210</v>
      </c>
      <c r="P109" s="19">
        <f t="shared" si="38"/>
        <v>33</v>
      </c>
      <c r="Q109" s="18"/>
      <c r="R109" s="54">
        <f>SUM(R107:R108)</f>
        <v>2</v>
      </c>
      <c r="S109" s="55">
        <f>SUM(S107:S108)</f>
        <v>224.60000000000002</v>
      </c>
      <c r="T109" s="55">
        <f>SUM(T107:T108)</f>
        <v>309</v>
      </c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22">
        <f t="shared" ref="AS109:AZ109" si="39">SUM(AS107:AS108)</f>
        <v>3360</v>
      </c>
      <c r="AT109" s="122">
        <f t="shared" si="39"/>
        <v>1324</v>
      </c>
      <c r="AU109" s="122">
        <f t="shared" si="39"/>
        <v>2036</v>
      </c>
      <c r="AV109" s="122">
        <f t="shared" si="39"/>
        <v>39.700000000000003</v>
      </c>
      <c r="AW109" s="121">
        <f t="shared" si="39"/>
        <v>0</v>
      </c>
      <c r="AX109" s="121">
        <f t="shared" si="39"/>
        <v>710</v>
      </c>
      <c r="AY109" s="121">
        <f t="shared" si="39"/>
        <v>1286.3</v>
      </c>
      <c r="AZ109" s="121">
        <f t="shared" si="39"/>
        <v>2036</v>
      </c>
      <c r="BA109" s="121">
        <f>SUM(BA107:BA108)</f>
        <v>0</v>
      </c>
      <c r="BB109" s="55"/>
      <c r="BC109" s="121">
        <f>SUM(BC107:BC108)</f>
        <v>1324</v>
      </c>
      <c r="BD109" s="55">
        <v>0</v>
      </c>
      <c r="BE109" s="55"/>
      <c r="BF109" s="121">
        <f>SUM(BF107:BF108)</f>
        <v>1555.5</v>
      </c>
    </row>
    <row r="110" spans="1:58" ht="47.25" x14ac:dyDescent="0.25">
      <c r="A110" s="61"/>
      <c r="B110" s="61"/>
      <c r="C110" s="123" t="s">
        <v>242</v>
      </c>
      <c r="D110" s="14"/>
      <c r="E110" s="14"/>
      <c r="F110" s="70"/>
      <c r="G110" s="70"/>
      <c r="H110" s="17"/>
      <c r="I110" s="122"/>
      <c r="J110" s="122"/>
      <c r="K110" s="122"/>
      <c r="L110" s="122"/>
      <c r="M110" s="122"/>
      <c r="N110" s="122"/>
      <c r="O110" s="122"/>
      <c r="P110" s="19"/>
      <c r="Q110" s="18"/>
      <c r="R110" s="54"/>
      <c r="S110" s="55"/>
      <c r="T110" s="19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22"/>
      <c r="AT110" s="122"/>
      <c r="AU110" s="122"/>
      <c r="AV110" s="122"/>
      <c r="AW110" s="121"/>
      <c r="AX110" s="121"/>
      <c r="AY110" s="121"/>
      <c r="AZ110" s="121"/>
      <c r="BA110" s="121"/>
      <c r="BB110" s="55"/>
      <c r="BC110" s="121"/>
      <c r="BD110" s="55"/>
      <c r="BE110" s="55"/>
      <c r="BF110" s="121"/>
    </row>
    <row r="111" spans="1:58" x14ac:dyDescent="0.25">
      <c r="A111" s="59">
        <v>75</v>
      </c>
      <c r="B111" s="59">
        <v>1</v>
      </c>
      <c r="C111" s="124" t="s">
        <v>243</v>
      </c>
      <c r="D111" s="14" t="s">
        <v>64</v>
      </c>
      <c r="E111" s="14" t="s">
        <v>65</v>
      </c>
      <c r="F111" s="17">
        <v>1959</v>
      </c>
      <c r="G111" s="17">
        <v>71</v>
      </c>
      <c r="H111" s="17">
        <f>2015-F111</f>
        <v>56</v>
      </c>
      <c r="I111" s="18">
        <v>548.29999999999995</v>
      </c>
      <c r="J111" s="18">
        <v>0</v>
      </c>
      <c r="K111" s="18">
        <f>I111+J111</f>
        <v>548.29999999999995</v>
      </c>
      <c r="L111" s="18">
        <v>548.29999999999995</v>
      </c>
      <c r="M111" s="19">
        <v>2</v>
      </c>
      <c r="N111" s="19">
        <v>1</v>
      </c>
      <c r="O111" s="19">
        <v>26</v>
      </c>
      <c r="P111" s="19">
        <v>8</v>
      </c>
      <c r="Q111" s="18" t="s">
        <v>69</v>
      </c>
      <c r="R111" s="19">
        <v>1</v>
      </c>
      <c r="S111" s="18">
        <v>29.7</v>
      </c>
      <c r="T111" s="19">
        <v>30</v>
      </c>
      <c r="U111" s="18" t="s">
        <v>67</v>
      </c>
      <c r="V111" s="18" t="s">
        <v>67</v>
      </c>
      <c r="W111" s="18" t="s">
        <v>68</v>
      </c>
      <c r="X111" s="18" t="s">
        <v>67</v>
      </c>
      <c r="Y111" s="18" t="s">
        <v>67</v>
      </c>
      <c r="Z111" s="18" t="s">
        <v>68</v>
      </c>
      <c r="AA111" s="18" t="s">
        <v>68</v>
      </c>
      <c r="AB111" s="18" t="s">
        <v>68</v>
      </c>
      <c r="AC111" s="18" t="s">
        <v>68</v>
      </c>
      <c r="AD111" s="18" t="s">
        <v>67</v>
      </c>
      <c r="AE111" s="18" t="s">
        <v>67</v>
      </c>
      <c r="AF111" s="18" t="s">
        <v>67</v>
      </c>
      <c r="AG111" s="18" t="s">
        <v>68</v>
      </c>
      <c r="AH111" s="18" t="s">
        <v>67</v>
      </c>
      <c r="AI111" s="18" t="s">
        <v>68</v>
      </c>
      <c r="AJ111" s="18" t="s">
        <v>68</v>
      </c>
      <c r="AK111" s="18" t="s">
        <v>68</v>
      </c>
      <c r="AL111" s="18" t="s">
        <v>68</v>
      </c>
      <c r="AM111" s="91" t="s">
        <v>67</v>
      </c>
      <c r="AN111" s="17" t="s">
        <v>75</v>
      </c>
      <c r="AO111" s="17" t="s">
        <v>70</v>
      </c>
      <c r="AP111" s="18" t="s">
        <v>68</v>
      </c>
      <c r="AQ111" s="18" t="s">
        <v>68</v>
      </c>
      <c r="AR111" s="18" t="s">
        <v>244</v>
      </c>
      <c r="AS111" s="17">
        <v>1269</v>
      </c>
      <c r="AT111" s="17">
        <v>456.7</v>
      </c>
      <c r="AU111" s="18">
        <f>AS111-AT111</f>
        <v>812.3</v>
      </c>
      <c r="AV111" s="18">
        <v>6</v>
      </c>
      <c r="AW111" s="18">
        <v>0</v>
      </c>
      <c r="AX111" s="18">
        <v>0</v>
      </c>
      <c r="AY111" s="18">
        <v>806.3</v>
      </c>
      <c r="AZ111" s="18">
        <f>SUM(AV111:AY111)</f>
        <v>812.3</v>
      </c>
      <c r="BA111" s="19">
        <v>0</v>
      </c>
      <c r="BB111" s="18">
        <v>0</v>
      </c>
      <c r="BC111" s="18" t="s">
        <v>68</v>
      </c>
      <c r="BD111" s="18" t="s">
        <v>68</v>
      </c>
      <c r="BE111" s="18" t="s">
        <v>72</v>
      </c>
      <c r="BF111" s="18">
        <v>457</v>
      </c>
    </row>
    <row r="112" spans="1:58" hidden="1" x14ac:dyDescent="0.25">
      <c r="A112" s="61"/>
      <c r="B112" s="61"/>
      <c r="C112" s="125" t="s">
        <v>245</v>
      </c>
      <c r="D112" s="14"/>
      <c r="E112" s="14"/>
      <c r="F112" s="17"/>
      <c r="G112" s="17"/>
      <c r="H112" s="17"/>
      <c r="I112" s="55">
        <f t="shared" ref="I112:P112" si="40">SUM(I111)</f>
        <v>548.29999999999995</v>
      </c>
      <c r="J112" s="55">
        <f t="shared" si="40"/>
        <v>0</v>
      </c>
      <c r="K112" s="55">
        <f t="shared" si="40"/>
        <v>548.29999999999995</v>
      </c>
      <c r="L112" s="55">
        <f t="shared" si="40"/>
        <v>548.29999999999995</v>
      </c>
      <c r="M112" s="55">
        <f t="shared" si="40"/>
        <v>2</v>
      </c>
      <c r="N112" s="55">
        <f t="shared" si="40"/>
        <v>1</v>
      </c>
      <c r="O112" s="55">
        <f t="shared" si="40"/>
        <v>26</v>
      </c>
      <c r="P112" s="55">
        <f t="shared" si="40"/>
        <v>8</v>
      </c>
      <c r="Q112" s="18"/>
      <c r="R112" s="55">
        <f>SUM(R111)</f>
        <v>1</v>
      </c>
      <c r="S112" s="55">
        <f>SUM(S111)</f>
        <v>29.7</v>
      </c>
      <c r="T112" s="55">
        <f>SUM(T111)</f>
        <v>30</v>
      </c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7"/>
      <c r="AP112" s="18"/>
      <c r="AQ112" s="18"/>
      <c r="AR112" s="18"/>
      <c r="AS112" s="55">
        <f>SUM(AS111)</f>
        <v>1269</v>
      </c>
      <c r="AT112" s="55">
        <f t="shared" ref="AT112:BB112" si="41">SUM(AT111)</f>
        <v>456.7</v>
      </c>
      <c r="AU112" s="55">
        <f t="shared" si="41"/>
        <v>812.3</v>
      </c>
      <c r="AV112" s="55">
        <f t="shared" si="41"/>
        <v>6</v>
      </c>
      <c r="AW112" s="55">
        <f t="shared" si="41"/>
        <v>0</v>
      </c>
      <c r="AX112" s="55">
        <f t="shared" si="41"/>
        <v>0</v>
      </c>
      <c r="AY112" s="55">
        <f t="shared" si="41"/>
        <v>806.3</v>
      </c>
      <c r="AZ112" s="55">
        <f>AZ111</f>
        <v>812.3</v>
      </c>
      <c r="BA112" s="55">
        <f t="shared" si="41"/>
        <v>0</v>
      </c>
      <c r="BB112" s="55">
        <f t="shared" si="41"/>
        <v>0</v>
      </c>
      <c r="BC112" s="55">
        <v>0</v>
      </c>
      <c r="BD112" s="55">
        <v>0</v>
      </c>
      <c r="BE112" s="18"/>
      <c r="BF112" s="55">
        <f>SUM(BF111)</f>
        <v>457</v>
      </c>
    </row>
    <row r="113" spans="1:58" ht="47.25" x14ac:dyDescent="0.25">
      <c r="A113" s="61"/>
      <c r="B113" s="61"/>
      <c r="C113" s="123" t="s">
        <v>246</v>
      </c>
      <c r="D113" s="14"/>
      <c r="E113" s="14"/>
      <c r="F113" s="17"/>
      <c r="G113" s="17"/>
      <c r="H113" s="17"/>
      <c r="I113" s="18"/>
      <c r="J113" s="18"/>
      <c r="K113" s="18"/>
      <c r="L113" s="18"/>
      <c r="M113" s="19"/>
      <c r="N113" s="19"/>
      <c r="O113" s="19"/>
      <c r="P113" s="19"/>
      <c r="Q113" s="18"/>
      <c r="R113" s="19"/>
      <c r="S113" s="18"/>
      <c r="T113" s="19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7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  <c r="BB113" s="18"/>
      <c r="BC113" s="18"/>
      <c r="BD113" s="18"/>
      <c r="BE113" s="18"/>
      <c r="BF113" s="18"/>
    </row>
    <row r="114" spans="1:58" x14ac:dyDescent="0.25">
      <c r="A114" s="61">
        <v>76</v>
      </c>
      <c r="B114" s="14">
        <v>1</v>
      </c>
      <c r="C114" s="126" t="s">
        <v>247</v>
      </c>
      <c r="D114" s="14" t="s">
        <v>64</v>
      </c>
      <c r="E114" s="14" t="s">
        <v>65</v>
      </c>
      <c r="F114" s="17">
        <v>1958</v>
      </c>
      <c r="G114" s="17">
        <v>40</v>
      </c>
      <c r="H114" s="17">
        <f>2015-F114</f>
        <v>57</v>
      </c>
      <c r="I114" s="18">
        <v>554.6</v>
      </c>
      <c r="J114" s="18">
        <v>0</v>
      </c>
      <c r="K114" s="18">
        <f>I114+J114</f>
        <v>554.6</v>
      </c>
      <c r="L114" s="25">
        <v>554.5</v>
      </c>
      <c r="M114" s="17">
        <v>2</v>
      </c>
      <c r="N114" s="17">
        <v>2</v>
      </c>
      <c r="O114" s="17">
        <v>8</v>
      </c>
      <c r="P114" s="17">
        <v>5</v>
      </c>
      <c r="Q114" s="17" t="s">
        <v>66</v>
      </c>
      <c r="R114" s="17">
        <v>1</v>
      </c>
      <c r="S114" s="18">
        <v>61.1</v>
      </c>
      <c r="T114" s="19">
        <v>26</v>
      </c>
      <c r="U114" s="17" t="s">
        <v>67</v>
      </c>
      <c r="V114" s="18" t="s">
        <v>67</v>
      </c>
      <c r="W114" s="18" t="s">
        <v>68</v>
      </c>
      <c r="X114" s="17" t="s">
        <v>67</v>
      </c>
      <c r="Y114" s="17" t="s">
        <v>67</v>
      </c>
      <c r="Z114" s="17" t="s">
        <v>68</v>
      </c>
      <c r="AA114" s="17" t="s">
        <v>67</v>
      </c>
      <c r="AB114" s="17" t="s">
        <v>68</v>
      </c>
      <c r="AC114" s="17" t="s">
        <v>68</v>
      </c>
      <c r="AD114" s="18" t="s">
        <v>68</v>
      </c>
      <c r="AE114" s="18" t="s">
        <v>67</v>
      </c>
      <c r="AF114" s="17" t="s">
        <v>67</v>
      </c>
      <c r="AG114" s="17" t="s">
        <v>68</v>
      </c>
      <c r="AH114" s="17" t="s">
        <v>67</v>
      </c>
      <c r="AI114" s="17" t="s">
        <v>68</v>
      </c>
      <c r="AJ114" s="17" t="s">
        <v>68</v>
      </c>
      <c r="AK114" s="17" t="s">
        <v>68</v>
      </c>
      <c r="AL114" s="17" t="s">
        <v>68</v>
      </c>
      <c r="AM114" s="17"/>
      <c r="AN114" s="17" t="s">
        <v>75</v>
      </c>
      <c r="AO114" s="17" t="s">
        <v>70</v>
      </c>
      <c r="AP114" s="17" t="s">
        <v>68</v>
      </c>
      <c r="AQ114" s="17" t="s">
        <v>68</v>
      </c>
      <c r="AR114" s="18" t="s">
        <v>248</v>
      </c>
      <c r="AS114" s="17">
        <v>3435</v>
      </c>
      <c r="AT114" s="17">
        <v>396.2</v>
      </c>
      <c r="AU114" s="18">
        <f>AS114-AT114</f>
        <v>3038.8</v>
      </c>
      <c r="AV114" s="82">
        <v>32.64</v>
      </c>
      <c r="AW114" s="18">
        <v>0</v>
      </c>
      <c r="AX114" s="18">
        <v>0</v>
      </c>
      <c r="AY114" s="82">
        <v>3006.16</v>
      </c>
      <c r="AZ114" s="18">
        <f>AY114+AX114+AW114+AV114</f>
        <v>3038.7999999999997</v>
      </c>
      <c r="BA114" s="17">
        <v>0</v>
      </c>
      <c r="BB114" s="18">
        <v>0</v>
      </c>
      <c r="BC114" s="17" t="s">
        <v>68</v>
      </c>
      <c r="BD114" s="18">
        <v>396.2</v>
      </c>
      <c r="BE114" s="17" t="s">
        <v>85</v>
      </c>
      <c r="BF114" s="17">
        <v>460</v>
      </c>
    </row>
    <row r="115" spans="1:58" x14ac:dyDescent="0.25">
      <c r="A115" s="61">
        <v>77</v>
      </c>
      <c r="B115" s="14" t="s">
        <v>73</v>
      </c>
      <c r="C115" s="20" t="s">
        <v>249</v>
      </c>
      <c r="D115" s="16" t="s">
        <v>64</v>
      </c>
      <c r="E115" s="16" t="s">
        <v>65</v>
      </c>
      <c r="F115" s="17">
        <v>1960</v>
      </c>
      <c r="G115" s="17"/>
      <c r="H115" s="17">
        <f>2015-F115</f>
        <v>55</v>
      </c>
      <c r="I115" s="18">
        <v>296.8</v>
      </c>
      <c r="J115" s="18">
        <v>0</v>
      </c>
      <c r="K115" s="18">
        <f>I115+J115</f>
        <v>296.8</v>
      </c>
      <c r="L115" s="25">
        <f>109.8+188.8</f>
        <v>298.60000000000002</v>
      </c>
      <c r="M115" s="17">
        <v>2</v>
      </c>
      <c r="N115" s="17">
        <v>2</v>
      </c>
      <c r="O115" s="17">
        <v>8</v>
      </c>
      <c r="P115" s="17">
        <v>5</v>
      </c>
      <c r="Q115" s="18" t="s">
        <v>69</v>
      </c>
      <c r="R115" s="17">
        <v>1</v>
      </c>
      <c r="S115" s="18">
        <v>31.6</v>
      </c>
      <c r="T115" s="19">
        <v>4</v>
      </c>
      <c r="U115" s="17" t="s">
        <v>67</v>
      </c>
      <c r="V115" s="18" t="s">
        <v>67</v>
      </c>
      <c r="W115" s="18" t="s">
        <v>68</v>
      </c>
      <c r="X115" s="17" t="s">
        <v>67</v>
      </c>
      <c r="Y115" s="17" t="s">
        <v>67</v>
      </c>
      <c r="Z115" s="17" t="s">
        <v>68</v>
      </c>
      <c r="AA115" s="17" t="s">
        <v>67</v>
      </c>
      <c r="AB115" s="17" t="s">
        <v>68</v>
      </c>
      <c r="AC115" s="17" t="s">
        <v>68</v>
      </c>
      <c r="AD115" s="18" t="s">
        <v>68</v>
      </c>
      <c r="AE115" s="18" t="s">
        <v>68</v>
      </c>
      <c r="AF115" s="17" t="s">
        <v>67</v>
      </c>
      <c r="AG115" s="17" t="s">
        <v>68</v>
      </c>
      <c r="AH115" s="17" t="s">
        <v>67</v>
      </c>
      <c r="AI115" s="17" t="s">
        <v>68</v>
      </c>
      <c r="AJ115" s="17" t="s">
        <v>68</v>
      </c>
      <c r="AK115" s="17" t="s">
        <v>68</v>
      </c>
      <c r="AL115" s="17" t="s">
        <v>68</v>
      </c>
      <c r="AM115" s="17"/>
      <c r="AN115" s="17" t="s">
        <v>75</v>
      </c>
      <c r="AO115" s="17" t="s">
        <v>70</v>
      </c>
      <c r="AP115" s="17" t="s">
        <v>68</v>
      </c>
      <c r="AQ115" s="17" t="s">
        <v>68</v>
      </c>
      <c r="AR115" s="24" t="s">
        <v>250</v>
      </c>
      <c r="AS115" s="17">
        <v>500</v>
      </c>
      <c r="AT115" s="17">
        <v>321</v>
      </c>
      <c r="AU115" s="18">
        <f>AS115-AT115</f>
        <v>179</v>
      </c>
      <c r="AV115" s="82">
        <v>6</v>
      </c>
      <c r="AW115" s="18">
        <v>0</v>
      </c>
      <c r="AX115" s="18">
        <v>0</v>
      </c>
      <c r="AY115" s="83">
        <v>173</v>
      </c>
      <c r="AZ115" s="18">
        <f>AY115+AX115+AW115+AV115</f>
        <v>179</v>
      </c>
      <c r="BA115" s="17">
        <v>0</v>
      </c>
      <c r="BB115" s="18">
        <v>0</v>
      </c>
      <c r="BC115" s="17" t="s">
        <v>68</v>
      </c>
      <c r="BD115" s="18">
        <v>321</v>
      </c>
      <c r="BE115" s="17" t="s">
        <v>85</v>
      </c>
      <c r="BF115" s="17">
        <v>400</v>
      </c>
    </row>
    <row r="116" spans="1:58" hidden="1" x14ac:dyDescent="0.25">
      <c r="A116" s="61"/>
      <c r="B116" s="21"/>
      <c r="C116" s="27" t="s">
        <v>251</v>
      </c>
      <c r="D116" s="23"/>
      <c r="E116" s="23"/>
      <c r="F116" s="24"/>
      <c r="G116" s="24"/>
      <c r="H116" s="24"/>
      <c r="I116" s="30">
        <f>I114+I115</f>
        <v>851.40000000000009</v>
      </c>
      <c r="J116" s="30">
        <f>J114+J115</f>
        <v>0</v>
      </c>
      <c r="K116" s="30">
        <f>K114+K115</f>
        <v>851.40000000000009</v>
      </c>
      <c r="L116" s="30">
        <f>SUM(L114:L115)</f>
        <v>853.1</v>
      </c>
      <c r="M116" s="30">
        <f>M114+M115</f>
        <v>4</v>
      </c>
      <c r="N116" s="30">
        <f>N114+N115</f>
        <v>4</v>
      </c>
      <c r="O116" s="30">
        <f>O114+O115</f>
        <v>16</v>
      </c>
      <c r="P116" s="30">
        <f>P114+P115</f>
        <v>10</v>
      </c>
      <c r="Q116" s="24"/>
      <c r="R116" s="30">
        <f>R114+R115</f>
        <v>2</v>
      </c>
      <c r="S116" s="30">
        <f>S114+S115</f>
        <v>92.7</v>
      </c>
      <c r="T116" s="30">
        <f>SUM(T114:T115)</f>
        <v>30</v>
      </c>
      <c r="U116" s="24"/>
      <c r="V116" s="25"/>
      <c r="W116" s="25"/>
      <c r="X116" s="24"/>
      <c r="Y116" s="24"/>
      <c r="Z116" s="24"/>
      <c r="AA116" s="24"/>
      <c r="AB116" s="24"/>
      <c r="AC116" s="24"/>
      <c r="AD116" s="25"/>
      <c r="AE116" s="25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30">
        <f t="shared" ref="AS116:BB116" si="42">AS114+AS115</f>
        <v>3935</v>
      </c>
      <c r="AT116" s="32">
        <f t="shared" si="42"/>
        <v>717.2</v>
      </c>
      <c r="AU116" s="32">
        <f t="shared" si="42"/>
        <v>3217.8</v>
      </c>
      <c r="AV116" s="32">
        <f t="shared" si="42"/>
        <v>38.64</v>
      </c>
      <c r="AW116" s="32">
        <f t="shared" si="42"/>
        <v>0</v>
      </c>
      <c r="AX116" s="32">
        <f t="shared" si="42"/>
        <v>0</v>
      </c>
      <c r="AY116" s="32">
        <f t="shared" si="42"/>
        <v>3179.16</v>
      </c>
      <c r="AZ116" s="32">
        <f t="shared" si="42"/>
        <v>3217.7999999999997</v>
      </c>
      <c r="BA116" s="32">
        <f t="shared" si="42"/>
        <v>0</v>
      </c>
      <c r="BB116" s="32">
        <f t="shared" si="42"/>
        <v>0</v>
      </c>
      <c r="BC116" s="32">
        <v>0</v>
      </c>
      <c r="BD116" s="127">
        <f>SUM(BD114:BD115)</f>
        <v>717.2</v>
      </c>
      <c r="BE116" s="127"/>
      <c r="BF116" s="32">
        <f>BF114+BF115</f>
        <v>860</v>
      </c>
    </row>
    <row r="117" spans="1:58" ht="16.5" hidden="1" thickBot="1" x14ac:dyDescent="0.3">
      <c r="A117" s="128"/>
      <c r="B117" s="34"/>
      <c r="C117" s="35" t="s">
        <v>252</v>
      </c>
      <c r="D117" s="129"/>
      <c r="E117" s="129"/>
      <c r="F117" s="130"/>
      <c r="G117" s="130"/>
      <c r="H117" s="130"/>
      <c r="I117" s="38">
        <f t="shared" ref="I117:P117" si="43">I116+I112+I109</f>
        <v>4693.3999999999996</v>
      </c>
      <c r="J117" s="38">
        <f t="shared" si="43"/>
        <v>125.80000000000001</v>
      </c>
      <c r="K117" s="38">
        <f t="shared" si="43"/>
        <v>4819.2</v>
      </c>
      <c r="L117" s="38">
        <f t="shared" si="43"/>
        <v>4618.7999999999993</v>
      </c>
      <c r="M117" s="38">
        <f t="shared" si="43"/>
        <v>16</v>
      </c>
      <c r="N117" s="38">
        <f t="shared" si="43"/>
        <v>8</v>
      </c>
      <c r="O117" s="38">
        <f t="shared" si="43"/>
        <v>252</v>
      </c>
      <c r="P117" s="38">
        <f t="shared" si="43"/>
        <v>51</v>
      </c>
      <c r="Q117" s="131"/>
      <c r="R117" s="38">
        <f>R116+R112+R109</f>
        <v>5</v>
      </c>
      <c r="S117" s="38">
        <f>S116+S112+S109</f>
        <v>347</v>
      </c>
      <c r="T117" s="38">
        <f>T116+T112+T109</f>
        <v>369</v>
      </c>
      <c r="U117" s="130"/>
      <c r="V117" s="132"/>
      <c r="W117" s="132"/>
      <c r="X117" s="130"/>
      <c r="Y117" s="130"/>
      <c r="Z117" s="130"/>
      <c r="AA117" s="130"/>
      <c r="AB117" s="130"/>
      <c r="AC117" s="130"/>
      <c r="AD117" s="132"/>
      <c r="AE117" s="132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38">
        <f t="shared" ref="AS117:BC117" si="44">AS116+AS112+AS109</f>
        <v>8564</v>
      </c>
      <c r="AT117" s="38">
        <f t="shared" si="44"/>
        <v>2497.9</v>
      </c>
      <c r="AU117" s="38">
        <f>AU116+AU112+AU109</f>
        <v>6066.1</v>
      </c>
      <c r="AV117" s="38">
        <f t="shared" si="44"/>
        <v>84.34</v>
      </c>
      <c r="AW117" s="38">
        <f t="shared" si="44"/>
        <v>0</v>
      </c>
      <c r="AX117" s="38">
        <f t="shared" si="44"/>
        <v>710</v>
      </c>
      <c r="AY117" s="38">
        <f t="shared" si="44"/>
        <v>5271.76</v>
      </c>
      <c r="AZ117" s="38">
        <f t="shared" si="44"/>
        <v>6066.0999999999995</v>
      </c>
      <c r="BA117" s="38">
        <f t="shared" si="44"/>
        <v>0</v>
      </c>
      <c r="BB117" s="38">
        <f t="shared" si="44"/>
        <v>0</v>
      </c>
      <c r="BC117" s="38">
        <f t="shared" si="44"/>
        <v>1324</v>
      </c>
      <c r="BD117" s="38">
        <f>BD116+BD112+BD109</f>
        <v>717.2</v>
      </c>
      <c r="BE117" s="133"/>
      <c r="BF117" s="38">
        <f>BF116+BF112+BF109</f>
        <v>2872.5</v>
      </c>
    </row>
    <row r="118" spans="1:58" x14ac:dyDescent="0.25">
      <c r="A118" s="61"/>
      <c r="B118" s="40"/>
      <c r="C118" s="111" t="s">
        <v>253</v>
      </c>
      <c r="D118" s="41"/>
      <c r="E118" s="41"/>
      <c r="F118" s="42"/>
      <c r="G118" s="42"/>
      <c r="H118" s="42"/>
      <c r="I118" s="43"/>
      <c r="J118" s="43"/>
      <c r="K118" s="43"/>
      <c r="L118" s="43"/>
      <c r="M118" s="42"/>
      <c r="N118" s="42"/>
      <c r="O118" s="42"/>
      <c r="P118" s="42"/>
      <c r="Q118" s="42"/>
      <c r="R118" s="42"/>
      <c r="S118" s="43"/>
      <c r="T118" s="44"/>
      <c r="U118" s="42"/>
      <c r="V118" s="43"/>
      <c r="W118" s="43"/>
      <c r="X118" s="42"/>
      <c r="Y118" s="42"/>
      <c r="Z118" s="42"/>
      <c r="AA118" s="42"/>
      <c r="AB118" s="42"/>
      <c r="AC118" s="42"/>
      <c r="AD118" s="43"/>
      <c r="AE118" s="43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3"/>
      <c r="AT118" s="43"/>
      <c r="AU118" s="43"/>
      <c r="AV118" s="43"/>
      <c r="AW118" s="43"/>
      <c r="AX118" s="43"/>
      <c r="AY118" s="43"/>
      <c r="AZ118" s="43"/>
      <c r="BA118" s="42"/>
      <c r="BB118" s="43"/>
      <c r="BC118" s="43"/>
      <c r="BD118" s="43"/>
      <c r="BE118" s="43"/>
      <c r="BF118" s="43"/>
    </row>
    <row r="119" spans="1:58" ht="47.25" x14ac:dyDescent="0.25">
      <c r="A119" s="61"/>
      <c r="B119" s="14"/>
      <c r="C119" s="15" t="s">
        <v>254</v>
      </c>
      <c r="D119" s="16"/>
      <c r="E119" s="16"/>
      <c r="F119" s="17"/>
      <c r="G119" s="17"/>
      <c r="H119" s="17"/>
      <c r="I119" s="18"/>
      <c r="J119" s="18"/>
      <c r="K119" s="18"/>
      <c r="L119" s="18"/>
      <c r="M119" s="17"/>
      <c r="N119" s="17"/>
      <c r="O119" s="17"/>
      <c r="P119" s="17"/>
      <c r="Q119" s="17"/>
      <c r="R119" s="17"/>
      <c r="S119" s="18"/>
      <c r="T119" s="19"/>
      <c r="U119" s="17"/>
      <c r="V119" s="18"/>
      <c r="W119" s="18"/>
      <c r="X119" s="17"/>
      <c r="Y119" s="17"/>
      <c r="Z119" s="17"/>
      <c r="AA119" s="17"/>
      <c r="AB119" s="17"/>
      <c r="AC119" s="17"/>
      <c r="AD119" s="18"/>
      <c r="AE119" s="18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8"/>
      <c r="AT119" s="18"/>
      <c r="AU119" s="18"/>
      <c r="AV119" s="18"/>
      <c r="AW119" s="18"/>
      <c r="AX119" s="18"/>
      <c r="AY119" s="18"/>
      <c r="AZ119" s="18"/>
      <c r="BA119" s="17"/>
      <c r="BB119" s="18"/>
      <c r="BC119" s="18"/>
      <c r="BD119" s="18"/>
      <c r="BE119" s="18"/>
      <c r="BF119" s="18"/>
    </row>
    <row r="120" spans="1:58" x14ac:dyDescent="0.25">
      <c r="A120" s="61">
        <v>78</v>
      </c>
      <c r="B120" s="14">
        <v>1</v>
      </c>
      <c r="C120" s="134" t="s">
        <v>255</v>
      </c>
      <c r="D120" s="16" t="s">
        <v>64</v>
      </c>
      <c r="E120" s="16" t="s">
        <v>65</v>
      </c>
      <c r="F120" s="17">
        <v>1962</v>
      </c>
      <c r="G120" s="17">
        <v>44</v>
      </c>
      <c r="H120" s="17">
        <f>2015-F120</f>
        <v>53</v>
      </c>
      <c r="I120" s="18">
        <v>1013.6</v>
      </c>
      <c r="J120" s="18">
        <v>0</v>
      </c>
      <c r="K120" s="18">
        <f>I120+J120</f>
        <v>1013.6</v>
      </c>
      <c r="L120" s="18">
        <v>1013.6</v>
      </c>
      <c r="M120" s="17">
        <v>3</v>
      </c>
      <c r="N120" s="17">
        <v>3</v>
      </c>
      <c r="O120" s="17">
        <v>36</v>
      </c>
      <c r="P120" s="17">
        <v>12</v>
      </c>
      <c r="Q120" s="17" t="s">
        <v>66</v>
      </c>
      <c r="R120" s="17">
        <v>1</v>
      </c>
      <c r="S120" s="18">
        <v>64.400000000000006</v>
      </c>
      <c r="T120" s="19">
        <v>74</v>
      </c>
      <c r="U120" s="17" t="s">
        <v>67</v>
      </c>
      <c r="V120" s="18" t="s">
        <v>67</v>
      </c>
      <c r="W120" s="18" t="s">
        <v>68</v>
      </c>
      <c r="X120" s="17" t="s">
        <v>67</v>
      </c>
      <c r="Y120" s="17" t="s">
        <v>68</v>
      </c>
      <c r="Z120" s="17" t="s">
        <v>67</v>
      </c>
      <c r="AA120" s="17" t="s">
        <v>68</v>
      </c>
      <c r="AB120" s="17" t="s">
        <v>68</v>
      </c>
      <c r="AC120" s="17" t="s">
        <v>68</v>
      </c>
      <c r="AD120" s="18" t="s">
        <v>68</v>
      </c>
      <c r="AE120" s="18" t="s">
        <v>68</v>
      </c>
      <c r="AF120" s="17" t="s">
        <v>68</v>
      </c>
      <c r="AG120" s="17" t="s">
        <v>68</v>
      </c>
      <c r="AH120" s="17" t="s">
        <v>67</v>
      </c>
      <c r="AI120" s="17" t="s">
        <v>68</v>
      </c>
      <c r="AJ120" s="17" t="s">
        <v>68</v>
      </c>
      <c r="AK120" s="17" t="s">
        <v>68</v>
      </c>
      <c r="AL120" s="17" t="s">
        <v>68</v>
      </c>
      <c r="AM120" s="17"/>
      <c r="AN120" s="17" t="s">
        <v>75</v>
      </c>
      <c r="AO120" s="17" t="s">
        <v>70</v>
      </c>
      <c r="AP120" s="17" t="s">
        <v>68</v>
      </c>
      <c r="AQ120" s="17" t="s">
        <v>68</v>
      </c>
      <c r="AR120" s="24" t="s">
        <v>256</v>
      </c>
      <c r="AS120" s="17">
        <v>1264</v>
      </c>
      <c r="AT120" s="17">
        <v>512.6</v>
      </c>
      <c r="AU120" s="18">
        <f>AS120-AT120</f>
        <v>751.4</v>
      </c>
      <c r="AV120" s="18">
        <v>3</v>
      </c>
      <c r="AW120" s="18">
        <v>0</v>
      </c>
      <c r="AX120" s="18">
        <v>180</v>
      </c>
      <c r="AY120" s="18">
        <v>568</v>
      </c>
      <c r="AZ120" s="18">
        <f>SUM(AV120:AY120)</f>
        <v>751</v>
      </c>
      <c r="BA120" s="17">
        <v>0</v>
      </c>
      <c r="BB120" s="18">
        <v>0</v>
      </c>
      <c r="BC120" s="18" t="s">
        <v>68</v>
      </c>
      <c r="BD120" s="18">
        <v>512.6</v>
      </c>
      <c r="BE120" s="18" t="s">
        <v>92</v>
      </c>
      <c r="BF120" s="18">
        <v>750</v>
      </c>
    </row>
    <row r="121" spans="1:58" hidden="1" x14ac:dyDescent="0.25">
      <c r="A121" s="14"/>
      <c r="B121" s="14"/>
      <c r="C121" s="62" t="s">
        <v>257</v>
      </c>
      <c r="D121" s="16"/>
      <c r="E121" s="16"/>
      <c r="F121" s="64"/>
      <c r="G121" s="64"/>
      <c r="H121" s="64"/>
      <c r="I121" s="55">
        <f t="shared" ref="I121:P121" si="45">SUM(I120)</f>
        <v>1013.6</v>
      </c>
      <c r="J121" s="55">
        <f t="shared" si="45"/>
        <v>0</v>
      </c>
      <c r="K121" s="55">
        <f t="shared" si="45"/>
        <v>1013.6</v>
      </c>
      <c r="L121" s="55">
        <f t="shared" si="45"/>
        <v>1013.6</v>
      </c>
      <c r="M121" s="55">
        <f t="shared" si="45"/>
        <v>3</v>
      </c>
      <c r="N121" s="55">
        <f t="shared" si="45"/>
        <v>3</v>
      </c>
      <c r="O121" s="55">
        <f t="shared" si="45"/>
        <v>36</v>
      </c>
      <c r="P121" s="55">
        <f t="shared" si="45"/>
        <v>12</v>
      </c>
      <c r="Q121" s="54"/>
      <c r="R121" s="55">
        <f>SUM(R120)</f>
        <v>1</v>
      </c>
      <c r="S121" s="55">
        <f>SUM(S120)</f>
        <v>64.400000000000006</v>
      </c>
      <c r="T121" s="55">
        <f>SUM(T120)</f>
        <v>74</v>
      </c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>
        <f t="shared" ref="AS121:BB121" si="46">SUM(AS120)</f>
        <v>1264</v>
      </c>
      <c r="AT121" s="55">
        <f t="shared" si="46"/>
        <v>512.6</v>
      </c>
      <c r="AU121" s="55">
        <f t="shared" si="46"/>
        <v>751.4</v>
      </c>
      <c r="AV121" s="55">
        <f t="shared" si="46"/>
        <v>3</v>
      </c>
      <c r="AW121" s="55">
        <f t="shared" si="46"/>
        <v>0</v>
      </c>
      <c r="AX121" s="55">
        <f t="shared" si="46"/>
        <v>180</v>
      </c>
      <c r="AY121" s="55">
        <f t="shared" si="46"/>
        <v>568</v>
      </c>
      <c r="AZ121" s="55">
        <f t="shared" si="46"/>
        <v>751</v>
      </c>
      <c r="BA121" s="55">
        <f t="shared" si="46"/>
        <v>0</v>
      </c>
      <c r="BB121" s="55">
        <f t="shared" si="46"/>
        <v>0</v>
      </c>
      <c r="BC121" s="55">
        <v>0</v>
      </c>
      <c r="BD121" s="55">
        <f>SUM(BD120)</f>
        <v>512.6</v>
      </c>
      <c r="BE121" s="55"/>
      <c r="BF121" s="55">
        <f>SUM(BF120)</f>
        <v>750</v>
      </c>
    </row>
    <row r="122" spans="1:58" hidden="1" x14ac:dyDescent="0.25">
      <c r="A122" s="135"/>
      <c r="B122" s="136"/>
      <c r="C122" s="137"/>
      <c r="D122" s="138"/>
      <c r="E122" s="138"/>
      <c r="F122" s="139"/>
      <c r="G122" s="139"/>
      <c r="H122" s="139"/>
      <c r="I122" s="140"/>
      <c r="J122" s="140"/>
      <c r="K122" s="140"/>
      <c r="L122" s="140"/>
      <c r="M122" s="140"/>
      <c r="N122" s="140"/>
      <c r="O122" s="140"/>
      <c r="P122" s="140"/>
      <c r="Q122" s="141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2"/>
    </row>
    <row r="123" spans="1:58" x14ac:dyDescent="0.25">
      <c r="A123" s="135"/>
      <c r="B123" s="136"/>
      <c r="C123" s="143" t="s">
        <v>258</v>
      </c>
      <c r="D123" s="138"/>
      <c r="E123" s="138"/>
      <c r="F123" s="144"/>
      <c r="G123" s="144"/>
      <c r="H123" s="144"/>
      <c r="I123" s="145"/>
      <c r="J123" s="146"/>
      <c r="K123" s="145"/>
      <c r="L123" s="145"/>
      <c r="M123" s="145"/>
      <c r="N123" s="145"/>
      <c r="O123" s="145"/>
      <c r="P123" s="145"/>
      <c r="Q123" s="147"/>
      <c r="R123" s="145"/>
      <c r="S123" s="145"/>
      <c r="T123" s="141"/>
      <c r="U123" s="139"/>
      <c r="V123" s="140"/>
      <c r="W123" s="140"/>
      <c r="X123" s="139"/>
      <c r="Y123" s="139"/>
      <c r="Z123" s="139"/>
      <c r="AA123" s="139"/>
      <c r="AB123" s="139"/>
      <c r="AC123" s="139"/>
      <c r="AD123" s="140"/>
      <c r="AE123" s="140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45"/>
      <c r="AT123" s="145"/>
      <c r="AU123" s="145"/>
      <c r="AV123" s="145"/>
      <c r="AW123" s="145"/>
      <c r="AX123" s="145"/>
      <c r="AY123" s="145"/>
      <c r="AZ123" s="145"/>
      <c r="BA123" s="145"/>
      <c r="BB123" s="145"/>
      <c r="BC123" s="140"/>
      <c r="BD123" s="140"/>
      <c r="BE123" s="140"/>
      <c r="BF123" s="191"/>
    </row>
    <row r="124" spans="1:58" ht="63" x14ac:dyDescent="0.25">
      <c r="A124" s="215"/>
      <c r="B124" s="216"/>
      <c r="C124" s="15" t="s">
        <v>259</v>
      </c>
      <c r="D124" s="15"/>
      <c r="E124" s="15"/>
      <c r="F124" s="9"/>
      <c r="G124" s="9"/>
      <c r="H124" s="9"/>
      <c r="I124" s="18"/>
      <c r="J124" s="18"/>
      <c r="K124" s="18"/>
      <c r="L124" s="18"/>
      <c r="M124" s="17"/>
      <c r="N124" s="17"/>
      <c r="O124" s="17"/>
      <c r="P124" s="17"/>
      <c r="Q124" s="17"/>
      <c r="R124" s="17"/>
      <c r="S124" s="17"/>
      <c r="T124" s="19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8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</row>
    <row r="125" spans="1:58" x14ac:dyDescent="0.25">
      <c r="A125" s="51">
        <v>80</v>
      </c>
      <c r="B125" s="148" t="s">
        <v>260</v>
      </c>
      <c r="C125" s="149" t="s">
        <v>261</v>
      </c>
      <c r="D125" s="23" t="s">
        <v>64</v>
      </c>
      <c r="E125" s="23" t="s">
        <v>65</v>
      </c>
      <c r="F125" s="24">
        <v>1964</v>
      </c>
      <c r="G125" s="24">
        <v>71</v>
      </c>
      <c r="H125" s="24">
        <f>2015-F125</f>
        <v>51</v>
      </c>
      <c r="I125" s="25">
        <v>458.8</v>
      </c>
      <c r="J125" s="25">
        <v>35.799999999999997</v>
      </c>
      <c r="K125" s="25">
        <f>I125+J125</f>
        <v>494.6</v>
      </c>
      <c r="L125" s="25">
        <f>440.3+18.5+35.8</f>
        <v>494.6</v>
      </c>
      <c r="M125" s="24">
        <v>2</v>
      </c>
      <c r="N125" s="24">
        <v>1</v>
      </c>
      <c r="O125" s="24">
        <v>12</v>
      </c>
      <c r="P125" s="24">
        <v>6</v>
      </c>
      <c r="Q125" s="24" t="s">
        <v>69</v>
      </c>
      <c r="R125" s="24">
        <v>1</v>
      </c>
      <c r="S125" s="25">
        <v>139.44</v>
      </c>
      <c r="T125" s="26">
        <v>29</v>
      </c>
      <c r="U125" s="24" t="s">
        <v>67</v>
      </c>
      <c r="V125" s="25" t="s">
        <v>67</v>
      </c>
      <c r="W125" s="25" t="s">
        <v>68</v>
      </c>
      <c r="X125" s="24" t="s">
        <v>67</v>
      </c>
      <c r="Y125" s="24" t="s">
        <v>68</v>
      </c>
      <c r="Z125" s="24" t="s">
        <v>68</v>
      </c>
      <c r="AA125" s="24" t="s">
        <v>67</v>
      </c>
      <c r="AB125" s="24" t="s">
        <v>68</v>
      </c>
      <c r="AC125" s="24" t="s">
        <v>262</v>
      </c>
      <c r="AD125" s="25" t="s">
        <v>68</v>
      </c>
      <c r="AE125" s="18" t="s">
        <v>68</v>
      </c>
      <c r="AF125" s="24" t="s">
        <v>68</v>
      </c>
      <c r="AG125" s="24" t="s">
        <v>67</v>
      </c>
      <c r="AH125" s="24" t="s">
        <v>67</v>
      </c>
      <c r="AI125" s="24" t="s">
        <v>68</v>
      </c>
      <c r="AJ125" s="24" t="s">
        <v>68</v>
      </c>
      <c r="AK125" s="24" t="s">
        <v>68</v>
      </c>
      <c r="AL125" s="24" t="s">
        <v>68</v>
      </c>
      <c r="AM125" s="91" t="s">
        <v>67</v>
      </c>
      <c r="AN125" s="17" t="s">
        <v>69</v>
      </c>
      <c r="AO125" s="24" t="s">
        <v>70</v>
      </c>
      <c r="AP125" s="24" t="s">
        <v>68</v>
      </c>
      <c r="AQ125" s="24" t="s">
        <v>68</v>
      </c>
      <c r="AR125" s="24" t="s">
        <v>263</v>
      </c>
      <c r="AS125" s="144">
        <v>1347</v>
      </c>
      <c r="AT125" s="144">
        <v>456.7</v>
      </c>
      <c r="AU125" s="25">
        <f>AS125-AT125</f>
        <v>890.3</v>
      </c>
      <c r="AV125" s="25">
        <v>6</v>
      </c>
      <c r="AW125" s="25">
        <v>0</v>
      </c>
      <c r="AX125" s="25">
        <v>0</v>
      </c>
      <c r="AY125" s="25">
        <v>884.3</v>
      </c>
      <c r="AZ125" s="25">
        <f>SUM(AV125:AY125)</f>
        <v>890.3</v>
      </c>
      <c r="BA125" s="24">
        <v>0</v>
      </c>
      <c r="BB125" s="25">
        <v>0</v>
      </c>
      <c r="BC125" s="25" t="s">
        <v>68</v>
      </c>
      <c r="BD125" s="25" t="s">
        <v>68</v>
      </c>
      <c r="BE125" s="25" t="s">
        <v>72</v>
      </c>
      <c r="BF125" s="25">
        <v>459</v>
      </c>
    </row>
    <row r="126" spans="1:58" ht="16.5" hidden="1" thickBot="1" x14ac:dyDescent="0.3">
      <c r="A126" s="74"/>
      <c r="B126" s="150"/>
      <c r="C126" s="35" t="s">
        <v>264</v>
      </c>
      <c r="D126" s="151"/>
      <c r="E126" s="151"/>
      <c r="F126" s="39"/>
      <c r="G126" s="39"/>
      <c r="H126" s="39"/>
      <c r="I126" s="38">
        <f>SUM(I125)</f>
        <v>458.8</v>
      </c>
      <c r="J126" s="38">
        <f>SUM(J125)</f>
        <v>35.799999999999997</v>
      </c>
      <c r="K126" s="38">
        <f>SUM(K125)</f>
        <v>494.6</v>
      </c>
      <c r="L126" s="38">
        <f>SUM(L125)</f>
        <v>494.6</v>
      </c>
      <c r="M126" s="152">
        <f>M125</f>
        <v>2</v>
      </c>
      <c r="N126" s="152">
        <f>N125</f>
        <v>1</v>
      </c>
      <c r="O126" s="152">
        <f>O125</f>
        <v>12</v>
      </c>
      <c r="P126" s="152">
        <f>P125</f>
        <v>6</v>
      </c>
      <c r="Q126" s="152"/>
      <c r="R126" s="152">
        <f>R125</f>
        <v>1</v>
      </c>
      <c r="S126" s="152">
        <f>S125</f>
        <v>139.44</v>
      </c>
      <c r="T126" s="152">
        <f>T125</f>
        <v>29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131"/>
      <c r="AL126" s="38"/>
      <c r="AM126" s="38"/>
      <c r="AN126" s="38"/>
      <c r="AO126" s="38"/>
      <c r="AP126" s="38"/>
      <c r="AQ126" s="38"/>
      <c r="AR126" s="38"/>
      <c r="AS126" s="38">
        <f>AS125</f>
        <v>1347</v>
      </c>
      <c r="AT126" s="38">
        <f t="shared" ref="AT126:AZ126" si="47">AT125</f>
        <v>456.7</v>
      </c>
      <c r="AU126" s="38">
        <f t="shared" si="47"/>
        <v>890.3</v>
      </c>
      <c r="AV126" s="38">
        <f t="shared" si="47"/>
        <v>6</v>
      </c>
      <c r="AW126" s="38">
        <v>0</v>
      </c>
      <c r="AX126" s="38">
        <v>20</v>
      </c>
      <c r="AY126" s="38">
        <f t="shared" si="47"/>
        <v>884.3</v>
      </c>
      <c r="AZ126" s="38">
        <f t="shared" si="47"/>
        <v>890.3</v>
      </c>
      <c r="BA126" s="152">
        <f>BA125</f>
        <v>0</v>
      </c>
      <c r="BB126" s="152">
        <f>BB125</f>
        <v>0</v>
      </c>
      <c r="BC126" s="38">
        <v>0</v>
      </c>
      <c r="BD126" s="153">
        <f>SUM(BD125)</f>
        <v>0</v>
      </c>
      <c r="BE126" s="38"/>
      <c r="BF126" s="153">
        <f>SUM(BF125)</f>
        <v>459</v>
      </c>
    </row>
    <row r="127" spans="1:58" ht="15.75" hidden="1" customHeight="1" x14ac:dyDescent="0.25">
      <c r="A127" s="223" t="s">
        <v>265</v>
      </c>
      <c r="B127" s="224"/>
      <c r="C127" s="227" t="s">
        <v>3</v>
      </c>
      <c r="D127" s="227"/>
      <c r="E127" s="227" t="s">
        <v>4</v>
      </c>
      <c r="F127" s="219" t="s">
        <v>5</v>
      </c>
      <c r="G127" s="6"/>
      <c r="H127" s="219" t="s">
        <v>7</v>
      </c>
      <c r="I127" s="219" t="s">
        <v>8</v>
      </c>
      <c r="J127" s="219"/>
      <c r="K127" s="219"/>
      <c r="L127" s="6"/>
      <c r="M127" s="218" t="s">
        <v>9</v>
      </c>
      <c r="N127" s="218" t="s">
        <v>10</v>
      </c>
      <c r="O127" s="218" t="s">
        <v>11</v>
      </c>
      <c r="P127" s="218" t="s">
        <v>12</v>
      </c>
      <c r="Q127" s="218" t="s">
        <v>13</v>
      </c>
      <c r="R127" s="218" t="s">
        <v>14</v>
      </c>
      <c r="S127" s="218" t="s">
        <v>15</v>
      </c>
      <c r="T127" s="218" t="s">
        <v>152</v>
      </c>
      <c r="U127" s="219" t="s">
        <v>17</v>
      </c>
      <c r="V127" s="219"/>
      <c r="W127" s="219"/>
      <c r="X127" s="219"/>
      <c r="Y127" s="219"/>
      <c r="Z127" s="219"/>
      <c r="AA127" s="219"/>
      <c r="AB127" s="219"/>
      <c r="AC127" s="219"/>
      <c r="AD127" s="219"/>
      <c r="AE127" s="219"/>
      <c r="AF127" s="219" t="s">
        <v>18</v>
      </c>
      <c r="AG127" s="219"/>
      <c r="AH127" s="219"/>
      <c r="AI127" s="219"/>
      <c r="AJ127" s="219" t="s">
        <v>19</v>
      </c>
      <c r="AK127" s="219"/>
      <c r="AL127" s="219"/>
      <c r="AM127" s="6"/>
      <c r="AN127" s="218" t="s">
        <v>20</v>
      </c>
      <c r="AO127" s="218" t="s">
        <v>21</v>
      </c>
      <c r="AP127" s="219" t="s">
        <v>22</v>
      </c>
      <c r="AQ127" s="219" t="s">
        <v>23</v>
      </c>
      <c r="AR127" s="219" t="s">
        <v>24</v>
      </c>
      <c r="AS127" s="217" t="s">
        <v>25</v>
      </c>
      <c r="AT127" s="219" t="s">
        <v>26</v>
      </c>
      <c r="AU127" s="219" t="s">
        <v>27</v>
      </c>
      <c r="AV127" s="217" t="s">
        <v>28</v>
      </c>
      <c r="AW127" s="217"/>
      <c r="AX127" s="217"/>
      <c r="AY127" s="217"/>
      <c r="AZ127" s="217"/>
      <c r="BA127" s="218" t="s">
        <v>29</v>
      </c>
      <c r="BB127" s="218" t="s">
        <v>30</v>
      </c>
      <c r="BC127" s="219" t="s">
        <v>31</v>
      </c>
      <c r="BD127" s="218" t="s">
        <v>32</v>
      </c>
      <c r="BE127" s="219" t="s">
        <v>33</v>
      </c>
      <c r="BF127" s="219"/>
    </row>
    <row r="128" spans="1:58" ht="136.5" hidden="1" customHeight="1" x14ac:dyDescent="0.25">
      <c r="A128" s="225"/>
      <c r="B128" s="226"/>
      <c r="C128" s="227"/>
      <c r="D128" s="227"/>
      <c r="E128" s="227"/>
      <c r="F128" s="219"/>
      <c r="G128" s="6"/>
      <c r="H128" s="219"/>
      <c r="I128" s="8" t="s">
        <v>34</v>
      </c>
      <c r="J128" s="8" t="s">
        <v>35</v>
      </c>
      <c r="K128" s="9" t="s">
        <v>36</v>
      </c>
      <c r="L128" s="9"/>
      <c r="M128" s="218"/>
      <c r="N128" s="218"/>
      <c r="O128" s="218"/>
      <c r="P128" s="218"/>
      <c r="Q128" s="218"/>
      <c r="R128" s="218"/>
      <c r="S128" s="218"/>
      <c r="T128" s="218"/>
      <c r="U128" s="8" t="s">
        <v>38</v>
      </c>
      <c r="V128" s="8" t="s">
        <v>39</v>
      </c>
      <c r="W128" s="8" t="s">
        <v>40</v>
      </c>
      <c r="X128" s="8" t="s">
        <v>41</v>
      </c>
      <c r="Y128" s="8" t="s">
        <v>42</v>
      </c>
      <c r="Z128" s="8" t="s">
        <v>43</v>
      </c>
      <c r="AA128" s="8" t="s">
        <v>44</v>
      </c>
      <c r="AB128" s="8" t="s">
        <v>45</v>
      </c>
      <c r="AC128" s="8" t="s">
        <v>46</v>
      </c>
      <c r="AD128" s="8" t="s">
        <v>47</v>
      </c>
      <c r="AE128" s="8" t="s">
        <v>48</v>
      </c>
      <c r="AF128" s="8" t="s">
        <v>49</v>
      </c>
      <c r="AG128" s="8" t="s">
        <v>50</v>
      </c>
      <c r="AH128" s="8" t="s">
        <v>51</v>
      </c>
      <c r="AI128" s="8" t="s">
        <v>52</v>
      </c>
      <c r="AJ128" s="8" t="s">
        <v>53</v>
      </c>
      <c r="AK128" s="8" t="s">
        <v>42</v>
      </c>
      <c r="AL128" s="8" t="s">
        <v>41</v>
      </c>
      <c r="AM128" s="8"/>
      <c r="AN128" s="218"/>
      <c r="AO128" s="218"/>
      <c r="AP128" s="219"/>
      <c r="AQ128" s="219"/>
      <c r="AR128" s="219"/>
      <c r="AS128" s="217"/>
      <c r="AT128" s="219"/>
      <c r="AU128" s="219"/>
      <c r="AV128" s="8" t="s">
        <v>55</v>
      </c>
      <c r="AW128" s="8" t="s">
        <v>56</v>
      </c>
      <c r="AX128" s="8" t="s">
        <v>57</v>
      </c>
      <c r="AY128" s="8" t="s">
        <v>58</v>
      </c>
      <c r="AZ128" s="8" t="s">
        <v>36</v>
      </c>
      <c r="BA128" s="218"/>
      <c r="BB128" s="218"/>
      <c r="BC128" s="219"/>
      <c r="BD128" s="218"/>
      <c r="BE128" s="6" t="s">
        <v>59</v>
      </c>
      <c r="BF128" s="6" t="s">
        <v>60</v>
      </c>
    </row>
    <row r="129" spans="1:58" x14ac:dyDescent="0.25">
      <c r="A129" s="10"/>
      <c r="B129" s="10"/>
      <c r="C129" s="143" t="s">
        <v>266</v>
      </c>
      <c r="D129" s="11"/>
      <c r="E129" s="11"/>
      <c r="F129" s="6"/>
      <c r="G129" s="6"/>
      <c r="H129" s="6"/>
      <c r="I129" s="8"/>
      <c r="J129" s="8"/>
      <c r="K129" s="9"/>
      <c r="L129" s="9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6"/>
      <c r="AQ129" s="6"/>
      <c r="AR129" s="6"/>
      <c r="AS129" s="9"/>
      <c r="AT129" s="6"/>
      <c r="AU129" s="6"/>
      <c r="AV129" s="8"/>
      <c r="AW129" s="8"/>
      <c r="AX129" s="8"/>
      <c r="AY129" s="8"/>
      <c r="AZ129" s="8"/>
      <c r="BA129" s="8"/>
      <c r="BB129" s="8"/>
      <c r="BC129" s="6"/>
      <c r="BD129" s="8"/>
      <c r="BE129" s="154"/>
      <c r="BF129" s="154"/>
    </row>
    <row r="130" spans="1:58" ht="79.5" thickBot="1" x14ac:dyDescent="0.3">
      <c r="A130" s="215"/>
      <c r="B130" s="216"/>
      <c r="C130" s="15" t="s">
        <v>267</v>
      </c>
      <c r="D130" s="15"/>
      <c r="E130" s="15"/>
      <c r="F130" s="9"/>
      <c r="G130" s="9"/>
      <c r="H130" s="9"/>
      <c r="I130" s="18"/>
      <c r="J130" s="18"/>
      <c r="K130" s="18"/>
      <c r="L130" s="18"/>
      <c r="M130" s="17"/>
      <c r="N130" s="17" t="s">
        <v>268</v>
      </c>
      <c r="O130" s="17"/>
      <c r="P130" s="17"/>
      <c r="Q130" s="17"/>
      <c r="R130" s="17"/>
      <c r="S130" s="17"/>
      <c r="T130" s="19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8"/>
      <c r="AW130" s="17"/>
      <c r="AX130" s="17"/>
      <c r="AY130" s="17"/>
      <c r="AZ130" s="17"/>
      <c r="BA130" s="17"/>
      <c r="BB130" s="17"/>
      <c r="BC130" s="17"/>
      <c r="BD130" s="17"/>
      <c r="BE130" s="24"/>
      <c r="BF130" s="25"/>
    </row>
    <row r="131" spans="1:58" x14ac:dyDescent="0.25">
      <c r="A131" s="51">
        <v>81</v>
      </c>
      <c r="B131" s="51">
        <v>1</v>
      </c>
      <c r="C131" s="155" t="s">
        <v>269</v>
      </c>
      <c r="D131" s="16" t="s">
        <v>64</v>
      </c>
      <c r="E131" s="16" t="s">
        <v>65</v>
      </c>
      <c r="F131" s="17">
        <v>1964</v>
      </c>
      <c r="G131" s="17">
        <v>50</v>
      </c>
      <c r="H131" s="17">
        <f>2015-F131</f>
        <v>51</v>
      </c>
      <c r="I131" s="18">
        <v>317.10000000000002</v>
      </c>
      <c r="J131" s="18">
        <v>0</v>
      </c>
      <c r="K131" s="18">
        <f>I131+J131</f>
        <v>317.10000000000002</v>
      </c>
      <c r="L131" s="18">
        <v>317.10000000000002</v>
      </c>
      <c r="M131" s="17">
        <v>2</v>
      </c>
      <c r="N131" s="17">
        <v>2</v>
      </c>
      <c r="O131" s="17">
        <v>8</v>
      </c>
      <c r="P131" s="17">
        <v>6</v>
      </c>
      <c r="Q131" s="17" t="s">
        <v>66</v>
      </c>
      <c r="R131" s="17">
        <v>1</v>
      </c>
      <c r="S131" s="18" t="s">
        <v>270</v>
      </c>
      <c r="T131" s="19">
        <v>7</v>
      </c>
      <c r="U131" s="17" t="s">
        <v>67</v>
      </c>
      <c r="V131" s="18" t="s">
        <v>67</v>
      </c>
      <c r="W131" s="18" t="s">
        <v>68</v>
      </c>
      <c r="X131" s="17" t="s">
        <v>67</v>
      </c>
      <c r="Y131" s="17" t="s">
        <v>68</v>
      </c>
      <c r="Z131" s="17" t="s">
        <v>68</v>
      </c>
      <c r="AA131" s="17" t="s">
        <v>271</v>
      </c>
      <c r="AB131" s="17" t="s">
        <v>68</v>
      </c>
      <c r="AC131" s="156" t="s">
        <v>68</v>
      </c>
      <c r="AD131" s="18" t="s">
        <v>68</v>
      </c>
      <c r="AE131" s="18" t="s">
        <v>68</v>
      </c>
      <c r="AF131" s="17" t="s">
        <v>68</v>
      </c>
      <c r="AG131" s="17" t="s">
        <v>68</v>
      </c>
      <c r="AH131" s="17" t="s">
        <v>67</v>
      </c>
      <c r="AI131" s="17" t="s">
        <v>68</v>
      </c>
      <c r="AJ131" s="17" t="s">
        <v>68</v>
      </c>
      <c r="AK131" s="17" t="s">
        <v>68</v>
      </c>
      <c r="AL131" s="17" t="s">
        <v>68</v>
      </c>
      <c r="AM131" s="17"/>
      <c r="AN131" s="17" t="s">
        <v>75</v>
      </c>
      <c r="AO131" s="17" t="s">
        <v>272</v>
      </c>
      <c r="AP131" s="17" t="s">
        <v>68</v>
      </c>
      <c r="AQ131" s="17" t="s">
        <v>68</v>
      </c>
      <c r="AR131" s="17" t="s">
        <v>273</v>
      </c>
      <c r="AS131" s="18">
        <v>1084</v>
      </c>
      <c r="AT131" s="18">
        <v>215.9</v>
      </c>
      <c r="AU131" s="18">
        <f>AS131-AT131</f>
        <v>868.1</v>
      </c>
      <c r="AV131" s="18"/>
      <c r="AW131" s="18">
        <v>161.84</v>
      </c>
      <c r="AX131" s="18"/>
      <c r="AY131" s="18"/>
      <c r="AZ131" s="18"/>
      <c r="BA131" s="17">
        <v>0</v>
      </c>
      <c r="BB131" s="18" t="s">
        <v>68</v>
      </c>
      <c r="BC131" s="18" t="s">
        <v>68</v>
      </c>
      <c r="BD131" s="18">
        <v>215.9</v>
      </c>
      <c r="BE131" s="157" t="s">
        <v>85</v>
      </c>
      <c r="BF131" s="158">
        <v>270</v>
      </c>
    </row>
    <row r="132" spans="1:58" s="84" customFormat="1" ht="16.5" thickBot="1" x14ac:dyDescent="0.3">
      <c r="A132" s="17">
        <v>82</v>
      </c>
      <c r="B132" s="24">
        <v>2</v>
      </c>
      <c r="C132" s="159" t="s">
        <v>274</v>
      </c>
      <c r="D132" s="24" t="s">
        <v>64</v>
      </c>
      <c r="E132" s="24" t="s">
        <v>65</v>
      </c>
      <c r="F132" s="24">
        <v>1964</v>
      </c>
      <c r="G132" s="24"/>
      <c r="H132" s="24">
        <f>2015-F132</f>
        <v>51</v>
      </c>
      <c r="I132" s="25">
        <v>22.9</v>
      </c>
      <c r="J132" s="25">
        <v>0</v>
      </c>
      <c r="K132" s="25">
        <f>I132+J132</f>
        <v>22.9</v>
      </c>
      <c r="L132" s="25">
        <v>113.9</v>
      </c>
      <c r="M132" s="24">
        <v>1</v>
      </c>
      <c r="N132" s="24">
        <v>0</v>
      </c>
      <c r="O132" s="24">
        <v>1</v>
      </c>
      <c r="P132" s="24"/>
      <c r="Q132" s="24" t="s">
        <v>69</v>
      </c>
      <c r="R132" s="24">
        <v>1</v>
      </c>
      <c r="S132" s="25" t="s">
        <v>270</v>
      </c>
      <c r="T132" s="26">
        <v>5</v>
      </c>
      <c r="U132" s="24" t="s">
        <v>67</v>
      </c>
      <c r="V132" s="25" t="s">
        <v>67</v>
      </c>
      <c r="W132" s="25" t="s">
        <v>68</v>
      </c>
      <c r="X132" s="24" t="s">
        <v>67</v>
      </c>
      <c r="Y132" s="24" t="s">
        <v>68</v>
      </c>
      <c r="Z132" s="24" t="s">
        <v>68</v>
      </c>
      <c r="AA132" s="24" t="s">
        <v>271</v>
      </c>
      <c r="AB132" s="24" t="s">
        <v>68</v>
      </c>
      <c r="AC132" s="160" t="s">
        <v>68</v>
      </c>
      <c r="AD132" s="25" t="s">
        <v>68</v>
      </c>
      <c r="AE132" s="25" t="s">
        <v>68</v>
      </c>
      <c r="AF132" s="24" t="s">
        <v>68</v>
      </c>
      <c r="AG132" s="24" t="s">
        <v>68</v>
      </c>
      <c r="AH132" s="24" t="s">
        <v>67</v>
      </c>
      <c r="AI132" s="24" t="s">
        <v>68</v>
      </c>
      <c r="AJ132" s="24" t="s">
        <v>68</v>
      </c>
      <c r="AK132" s="24" t="s">
        <v>68</v>
      </c>
      <c r="AL132" s="24" t="s">
        <v>68</v>
      </c>
      <c r="AM132" s="24"/>
      <c r="AN132" s="24" t="s">
        <v>75</v>
      </c>
      <c r="AO132" s="24" t="s">
        <v>272</v>
      </c>
      <c r="AP132" s="24" t="s">
        <v>68</v>
      </c>
      <c r="AQ132" s="24" t="s">
        <v>68</v>
      </c>
      <c r="AR132" s="24" t="s">
        <v>275</v>
      </c>
      <c r="AS132" s="25">
        <v>471</v>
      </c>
      <c r="AT132" s="25">
        <v>136.5</v>
      </c>
      <c r="AU132" s="25">
        <f>AS132-AT132</f>
        <v>334.5</v>
      </c>
      <c r="AV132" s="25"/>
      <c r="AW132" s="25"/>
      <c r="AX132" s="25"/>
      <c r="AY132" s="25"/>
      <c r="AZ132" s="25"/>
      <c r="BA132" s="24">
        <v>0</v>
      </c>
      <c r="BB132" s="25" t="s">
        <v>68</v>
      </c>
      <c r="BC132" s="25" t="s">
        <v>68</v>
      </c>
      <c r="BD132" s="25">
        <v>136.5</v>
      </c>
      <c r="BE132" s="161" t="s">
        <v>85</v>
      </c>
      <c r="BF132" s="162">
        <v>186</v>
      </c>
    </row>
    <row r="133" spans="1:58" ht="16.5" hidden="1" thickBot="1" x14ac:dyDescent="0.3">
      <c r="A133" s="74"/>
      <c r="B133" s="150"/>
      <c r="C133" s="35" t="s">
        <v>276</v>
      </c>
      <c r="D133" s="151"/>
      <c r="E133" s="151"/>
      <c r="F133" s="39"/>
      <c r="G133" s="39"/>
      <c r="H133" s="39"/>
      <c r="I133" s="38">
        <f t="shared" ref="I133:P133" si="48">SUM(I131:I132)</f>
        <v>340</v>
      </c>
      <c r="J133" s="38">
        <f t="shared" si="48"/>
        <v>0</v>
      </c>
      <c r="K133" s="38">
        <f t="shared" si="48"/>
        <v>340</v>
      </c>
      <c r="L133" s="38">
        <f t="shared" si="48"/>
        <v>431</v>
      </c>
      <c r="M133" s="152">
        <f t="shared" si="48"/>
        <v>3</v>
      </c>
      <c r="N133" s="152">
        <f t="shared" si="48"/>
        <v>2</v>
      </c>
      <c r="O133" s="152">
        <f t="shared" si="48"/>
        <v>9</v>
      </c>
      <c r="P133" s="152">
        <f t="shared" si="48"/>
        <v>6</v>
      </c>
      <c r="Q133" s="38"/>
      <c r="R133" s="152">
        <f>SUM(R131:R132)</f>
        <v>2</v>
      </c>
      <c r="S133" s="152">
        <f>SUM(S131:S132)</f>
        <v>0</v>
      </c>
      <c r="T133" s="152">
        <f>SUM(T131:T132)</f>
        <v>12</v>
      </c>
      <c r="U133" s="152"/>
      <c r="V133" s="152"/>
      <c r="W133" s="152"/>
      <c r="X133" s="152"/>
      <c r="Y133" s="38"/>
      <c r="Z133" s="38"/>
      <c r="AA133" s="38"/>
      <c r="AB133" s="38"/>
      <c r="AC133" s="38"/>
      <c r="AD133" s="133"/>
      <c r="AE133" s="152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>
        <f t="shared" ref="AS133:AY133" si="49">SUM(AS131:AS132)</f>
        <v>1555</v>
      </c>
      <c r="AT133" s="38">
        <f t="shared" si="49"/>
        <v>352.4</v>
      </c>
      <c r="AU133" s="38">
        <f t="shared" si="49"/>
        <v>1202.5999999999999</v>
      </c>
      <c r="AV133" s="38">
        <f t="shared" si="49"/>
        <v>0</v>
      </c>
      <c r="AW133" s="38">
        <f t="shared" si="49"/>
        <v>161.84</v>
      </c>
      <c r="AX133" s="38">
        <f t="shared" si="49"/>
        <v>0</v>
      </c>
      <c r="AY133" s="38">
        <f t="shared" si="49"/>
        <v>0</v>
      </c>
      <c r="AZ133" s="38">
        <f>AY133+AX133+AW133+AV133</f>
        <v>161.84</v>
      </c>
      <c r="BA133" s="38">
        <f>SUM(BA131:BA132)</f>
        <v>0</v>
      </c>
      <c r="BB133" s="38">
        <v>0</v>
      </c>
      <c r="BC133" s="38">
        <f>SUM(BC131:BC132)</f>
        <v>0</v>
      </c>
      <c r="BD133" s="38">
        <f>SUM(BD131:BD132)</f>
        <v>352.4</v>
      </c>
      <c r="BE133" s="38"/>
      <c r="BF133" s="212">
        <f>SUM(BF131:BF132)</f>
        <v>456</v>
      </c>
    </row>
    <row r="134" spans="1:58" x14ac:dyDescent="0.25">
      <c r="A134" s="135"/>
      <c r="B134" s="163"/>
      <c r="C134" s="143" t="s">
        <v>277</v>
      </c>
      <c r="D134" s="164"/>
      <c r="E134" s="164"/>
      <c r="F134" s="147"/>
      <c r="G134" s="147"/>
      <c r="H134" s="147"/>
      <c r="I134" s="145"/>
      <c r="J134" s="145"/>
      <c r="K134" s="145"/>
      <c r="L134" s="145"/>
      <c r="M134" s="145"/>
      <c r="N134" s="145"/>
      <c r="O134" s="165"/>
      <c r="P134" s="165"/>
      <c r="Q134" s="145"/>
      <c r="R134" s="165"/>
      <c r="S134" s="165"/>
      <c r="T134" s="165"/>
      <c r="U134" s="165"/>
      <c r="V134" s="165"/>
      <c r="W134" s="165"/>
      <c r="X134" s="165"/>
      <c r="Y134" s="145"/>
      <c r="Z134" s="145"/>
      <c r="AA134" s="145"/>
      <c r="AB134" s="145"/>
      <c r="AC134" s="145"/>
      <c r="AD134" s="166"/>
      <c r="AE134" s="16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  <c r="AV134" s="145"/>
      <c r="AW134" s="145"/>
      <c r="AX134" s="145"/>
      <c r="AY134" s="145"/>
      <c r="AZ134" s="145"/>
      <c r="BA134" s="145"/>
      <c r="BB134" s="145"/>
      <c r="BC134" s="145"/>
      <c r="BD134" s="145"/>
      <c r="BE134" s="145"/>
      <c r="BF134" s="191"/>
    </row>
    <row r="135" spans="1:58" ht="63" x14ac:dyDescent="0.25">
      <c r="A135" s="215"/>
      <c r="B135" s="216"/>
      <c r="C135" s="167" t="s">
        <v>278</v>
      </c>
      <c r="D135" s="168"/>
      <c r="E135" s="168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17"/>
      <c r="Z135" s="17"/>
      <c r="AA135" s="17"/>
      <c r="AB135" s="17"/>
      <c r="AC135" s="17"/>
      <c r="AD135" s="18"/>
      <c r="AE135" s="64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24"/>
      <c r="AT135" s="24"/>
      <c r="AU135" s="17"/>
      <c r="AV135" s="18"/>
      <c r="AW135" s="17"/>
      <c r="AX135" s="17"/>
      <c r="AY135" s="17"/>
      <c r="AZ135" s="17"/>
      <c r="BA135" s="17"/>
      <c r="BB135" s="17"/>
      <c r="BC135" s="17"/>
      <c r="BD135" s="17"/>
      <c r="BE135" s="24"/>
      <c r="BF135" s="24"/>
    </row>
    <row r="136" spans="1:58" s="170" customFormat="1" x14ac:dyDescent="0.25">
      <c r="A136" s="17">
        <v>83</v>
      </c>
      <c r="B136" s="17">
        <v>1</v>
      </c>
      <c r="C136" s="169" t="s">
        <v>279</v>
      </c>
      <c r="D136" s="17" t="s">
        <v>64</v>
      </c>
      <c r="E136" s="17" t="s">
        <v>65</v>
      </c>
      <c r="F136" s="17">
        <v>1958</v>
      </c>
      <c r="G136" s="17"/>
      <c r="H136" s="17">
        <f>2015-F136</f>
        <v>57</v>
      </c>
      <c r="I136" s="18">
        <v>31.6</v>
      </c>
      <c r="J136" s="18">
        <v>0</v>
      </c>
      <c r="K136" s="18">
        <f>I136+J136</f>
        <v>31.6</v>
      </c>
      <c r="L136" s="18">
        <v>353.6</v>
      </c>
      <c r="M136" s="17">
        <v>1</v>
      </c>
      <c r="N136" s="17">
        <v>3</v>
      </c>
      <c r="O136" s="17">
        <v>1</v>
      </c>
      <c r="P136" s="17">
        <v>1</v>
      </c>
      <c r="Q136" s="17" t="s">
        <v>69</v>
      </c>
      <c r="R136" s="17">
        <v>1</v>
      </c>
      <c r="S136" s="17">
        <v>44.3</v>
      </c>
      <c r="T136" s="17">
        <v>35</v>
      </c>
      <c r="U136" s="17" t="s">
        <v>280</v>
      </c>
      <c r="V136" s="17" t="s">
        <v>68</v>
      </c>
      <c r="W136" s="17" t="s">
        <v>67</v>
      </c>
      <c r="X136" s="17" t="s">
        <v>67</v>
      </c>
      <c r="Y136" s="17" t="s">
        <v>68</v>
      </c>
      <c r="Z136" s="17" t="s">
        <v>68</v>
      </c>
      <c r="AA136" s="17" t="s">
        <v>271</v>
      </c>
      <c r="AB136" s="17" t="s">
        <v>68</v>
      </c>
      <c r="AC136" s="17" t="s">
        <v>68</v>
      </c>
      <c r="AD136" s="18" t="s">
        <v>68</v>
      </c>
      <c r="AE136" s="17" t="s">
        <v>68</v>
      </c>
      <c r="AF136" s="17" t="s">
        <v>68</v>
      </c>
      <c r="AG136" s="17" t="s">
        <v>68</v>
      </c>
      <c r="AH136" s="17" t="s">
        <v>68</v>
      </c>
      <c r="AI136" s="17" t="s">
        <v>68</v>
      </c>
      <c r="AJ136" s="17" t="s">
        <v>68</v>
      </c>
      <c r="AK136" s="17" t="s">
        <v>68</v>
      </c>
      <c r="AL136" s="17" t="s">
        <v>68</v>
      </c>
      <c r="AM136" s="17"/>
      <c r="AN136" s="17" t="s">
        <v>69</v>
      </c>
      <c r="AO136" s="17" t="s">
        <v>272</v>
      </c>
      <c r="AP136" s="17" t="s">
        <v>68</v>
      </c>
      <c r="AQ136" s="17" t="s">
        <v>68</v>
      </c>
      <c r="AR136" s="17" t="s">
        <v>281</v>
      </c>
      <c r="AS136" s="17">
        <v>1200</v>
      </c>
      <c r="AT136" s="17">
        <v>509.5</v>
      </c>
      <c r="AU136" s="18">
        <f>AS136-AT136</f>
        <v>690.5</v>
      </c>
      <c r="AV136" s="18"/>
      <c r="AW136" s="18"/>
      <c r="AX136" s="18">
        <v>0</v>
      </c>
      <c r="AY136" s="18">
        <v>690.5</v>
      </c>
      <c r="AZ136" s="18">
        <f>SUM(AV136:AY136)</f>
        <v>690.5</v>
      </c>
      <c r="BA136" s="17">
        <v>0</v>
      </c>
      <c r="BB136" s="17" t="s">
        <v>68</v>
      </c>
      <c r="BC136" s="18">
        <v>0</v>
      </c>
      <c r="BD136" s="17">
        <v>509.5</v>
      </c>
      <c r="BE136" s="17" t="s">
        <v>282</v>
      </c>
      <c r="BF136" s="17">
        <v>641</v>
      </c>
    </row>
    <row r="137" spans="1:58" s="170" customFormat="1" x14ac:dyDescent="0.25">
      <c r="A137" s="17">
        <v>84</v>
      </c>
      <c r="B137" s="24" t="s">
        <v>73</v>
      </c>
      <c r="C137" s="171" t="s">
        <v>283</v>
      </c>
      <c r="D137" s="24" t="s">
        <v>64</v>
      </c>
      <c r="E137" s="24" t="s">
        <v>65</v>
      </c>
      <c r="F137" s="24">
        <v>1958</v>
      </c>
      <c r="G137" s="24"/>
      <c r="H137" s="24">
        <f>2015-F137</f>
        <v>57</v>
      </c>
      <c r="I137" s="25">
        <f>27.6+31</f>
        <v>58.6</v>
      </c>
      <c r="J137" s="25">
        <v>0</v>
      </c>
      <c r="K137" s="25">
        <f>I137+J137</f>
        <v>58.6</v>
      </c>
      <c r="L137" s="25">
        <v>353.6</v>
      </c>
      <c r="M137" s="24">
        <v>1</v>
      </c>
      <c r="N137" s="24">
        <v>3</v>
      </c>
      <c r="O137" s="24">
        <v>2</v>
      </c>
      <c r="P137" s="24">
        <v>1</v>
      </c>
      <c r="Q137" s="24" t="s">
        <v>69</v>
      </c>
      <c r="R137" s="24">
        <v>1</v>
      </c>
      <c r="S137" s="24">
        <v>42.5</v>
      </c>
      <c r="T137" s="24">
        <v>25</v>
      </c>
      <c r="U137" s="24" t="s">
        <v>280</v>
      </c>
      <c r="V137" s="24" t="s">
        <v>68</v>
      </c>
      <c r="W137" s="24" t="s">
        <v>67</v>
      </c>
      <c r="X137" s="24" t="s">
        <v>67</v>
      </c>
      <c r="Y137" s="24" t="s">
        <v>68</v>
      </c>
      <c r="Z137" s="24" t="s">
        <v>68</v>
      </c>
      <c r="AA137" s="24" t="s">
        <v>271</v>
      </c>
      <c r="AB137" s="24" t="s">
        <v>68</v>
      </c>
      <c r="AC137" s="24" t="s">
        <v>68</v>
      </c>
      <c r="AD137" s="25" t="s">
        <v>68</v>
      </c>
      <c r="AE137" s="24" t="s">
        <v>68</v>
      </c>
      <c r="AF137" s="24" t="s">
        <v>68</v>
      </c>
      <c r="AG137" s="24" t="s">
        <v>68</v>
      </c>
      <c r="AH137" s="24" t="s">
        <v>68</v>
      </c>
      <c r="AI137" s="24" t="s">
        <v>68</v>
      </c>
      <c r="AJ137" s="24" t="s">
        <v>68</v>
      </c>
      <c r="AK137" s="24" t="s">
        <v>68</v>
      </c>
      <c r="AL137" s="24" t="s">
        <v>68</v>
      </c>
      <c r="AM137" s="24"/>
      <c r="AN137" s="24" t="s">
        <v>69</v>
      </c>
      <c r="AO137" s="24" t="s">
        <v>270</v>
      </c>
      <c r="AP137" s="24" t="s">
        <v>68</v>
      </c>
      <c r="AQ137" s="24" t="s">
        <v>68</v>
      </c>
      <c r="AR137" s="17" t="s">
        <v>284</v>
      </c>
      <c r="AS137" s="24">
        <v>1200</v>
      </c>
      <c r="AT137" s="24">
        <v>514.6</v>
      </c>
      <c r="AU137" s="25">
        <f>AS137-AT137</f>
        <v>685.4</v>
      </c>
      <c r="AV137" s="25"/>
      <c r="AW137" s="25"/>
      <c r="AX137" s="25">
        <v>0</v>
      </c>
      <c r="AY137" s="25">
        <v>685.4</v>
      </c>
      <c r="AZ137" s="25">
        <f>SUM(AV137:AY137)</f>
        <v>685.4</v>
      </c>
      <c r="BA137" s="24">
        <v>0</v>
      </c>
      <c r="BB137" s="24" t="s">
        <v>68</v>
      </c>
      <c r="BC137" s="25">
        <v>0</v>
      </c>
      <c r="BD137" s="24">
        <v>514.6</v>
      </c>
      <c r="BE137" s="24" t="s">
        <v>85</v>
      </c>
      <c r="BF137" s="24">
        <v>642</v>
      </c>
    </row>
    <row r="138" spans="1:58" ht="16.5" hidden="1" thickBot="1" x14ac:dyDescent="0.3">
      <c r="A138" s="172"/>
      <c r="B138" s="173"/>
      <c r="C138" s="174" t="s">
        <v>285</v>
      </c>
      <c r="D138" s="175"/>
      <c r="E138" s="175"/>
      <c r="F138" s="39"/>
      <c r="G138" s="39"/>
      <c r="H138" s="39"/>
      <c r="I138" s="38">
        <f>I136+I137</f>
        <v>90.2</v>
      </c>
      <c r="J138" s="38">
        <f>SUM(J136)</f>
        <v>0</v>
      </c>
      <c r="K138" s="38">
        <f t="shared" ref="K138:P138" si="50">K136+K137</f>
        <v>90.2</v>
      </c>
      <c r="L138" s="38">
        <f t="shared" si="50"/>
        <v>707.2</v>
      </c>
      <c r="M138" s="38">
        <f t="shared" si="50"/>
        <v>2</v>
      </c>
      <c r="N138" s="38">
        <f t="shared" si="50"/>
        <v>6</v>
      </c>
      <c r="O138" s="38">
        <f t="shared" si="50"/>
        <v>3</v>
      </c>
      <c r="P138" s="38">
        <f t="shared" si="50"/>
        <v>2</v>
      </c>
      <c r="Q138" s="37"/>
      <c r="R138" s="38">
        <f>R136+R137</f>
        <v>2</v>
      </c>
      <c r="S138" s="38">
        <f>S136+S137</f>
        <v>86.8</v>
      </c>
      <c r="T138" s="38">
        <f>T136+T137</f>
        <v>60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132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213">
        <f t="shared" ref="AS138:BA138" si="51">AS136+AS137</f>
        <v>2400</v>
      </c>
      <c r="AT138" s="213">
        <f t="shared" si="51"/>
        <v>1024.0999999999999</v>
      </c>
      <c r="AU138" s="213">
        <f t="shared" si="51"/>
        <v>1375.9</v>
      </c>
      <c r="AV138" s="213">
        <f t="shared" si="51"/>
        <v>0</v>
      </c>
      <c r="AW138" s="213">
        <f t="shared" si="51"/>
        <v>0</v>
      </c>
      <c r="AX138" s="213">
        <f t="shared" si="51"/>
        <v>0</v>
      </c>
      <c r="AY138" s="213">
        <f t="shared" si="51"/>
        <v>1375.9</v>
      </c>
      <c r="AZ138" s="213">
        <f t="shared" si="51"/>
        <v>1375.9</v>
      </c>
      <c r="BA138" s="213">
        <f t="shared" si="51"/>
        <v>0</v>
      </c>
      <c r="BB138" s="214">
        <v>0</v>
      </c>
      <c r="BC138" s="213">
        <f>BC136+BC137</f>
        <v>0</v>
      </c>
      <c r="BD138" s="213">
        <f>SUM(BD136:BD137)</f>
        <v>1024.0999999999999</v>
      </c>
      <c r="BE138" s="214"/>
      <c r="BF138" s="212">
        <f>BF136+BF137</f>
        <v>1283</v>
      </c>
    </row>
    <row r="139" spans="1:58" ht="19.5" customHeight="1" x14ac:dyDescent="0.25">
      <c r="A139" s="176"/>
      <c r="B139" s="177"/>
      <c r="C139" s="143" t="s">
        <v>286</v>
      </c>
      <c r="D139" s="178"/>
      <c r="E139" s="178"/>
      <c r="F139" s="147"/>
      <c r="G139" s="147"/>
      <c r="H139" s="147"/>
      <c r="I139" s="145"/>
      <c r="J139" s="145"/>
      <c r="K139" s="145"/>
      <c r="L139" s="145"/>
      <c r="M139" s="145"/>
      <c r="N139" s="145"/>
      <c r="O139" s="145"/>
      <c r="P139" s="145"/>
      <c r="Q139" s="139"/>
      <c r="R139" s="145"/>
      <c r="S139" s="145"/>
      <c r="T139" s="145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46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91"/>
      <c r="AT139" s="191"/>
      <c r="AU139" s="191"/>
      <c r="AV139" s="191"/>
      <c r="AW139" s="191"/>
      <c r="AX139" s="191"/>
      <c r="AY139" s="191"/>
      <c r="AZ139" s="191"/>
      <c r="BA139" s="191"/>
      <c r="BB139" s="64"/>
      <c r="BC139" s="191"/>
      <c r="BD139" s="64"/>
      <c r="BE139" s="64"/>
      <c r="BF139" s="191"/>
    </row>
    <row r="140" spans="1:58" ht="95.25" thickBot="1" x14ac:dyDescent="0.3">
      <c r="A140" s="215"/>
      <c r="B140" s="216"/>
      <c r="C140" s="179" t="s">
        <v>287</v>
      </c>
      <c r="D140" s="168"/>
      <c r="E140" s="168"/>
      <c r="F140" s="64"/>
      <c r="G140" s="64"/>
      <c r="H140" s="64"/>
      <c r="I140" s="64"/>
      <c r="J140" s="64"/>
      <c r="K140" s="64"/>
      <c r="L140" s="29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17"/>
      <c r="Z140" s="17"/>
      <c r="AA140" s="17"/>
      <c r="AB140" s="17"/>
      <c r="AC140" s="17"/>
      <c r="AD140" s="18"/>
      <c r="AE140" s="64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24"/>
      <c r="AT140" s="24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</row>
    <row r="141" spans="1:58" s="77" customFormat="1" ht="31.5" x14ac:dyDescent="0.25">
      <c r="A141" s="51">
        <v>85</v>
      </c>
      <c r="B141" s="51">
        <v>1</v>
      </c>
      <c r="C141" s="60" t="s">
        <v>288</v>
      </c>
      <c r="D141" s="180" t="s">
        <v>64</v>
      </c>
      <c r="E141" s="180" t="s">
        <v>65</v>
      </c>
      <c r="F141" s="171">
        <v>1927</v>
      </c>
      <c r="G141" s="171"/>
      <c r="H141" s="17">
        <f>2015-F141</f>
        <v>88</v>
      </c>
      <c r="I141" s="18">
        <f>20.4+19.9</f>
        <v>40.299999999999997</v>
      </c>
      <c r="J141" s="18">
        <v>0</v>
      </c>
      <c r="K141" s="18">
        <f>I141+J141</f>
        <v>40.299999999999997</v>
      </c>
      <c r="L141" s="25">
        <v>137.5</v>
      </c>
      <c r="M141" s="17">
        <v>1</v>
      </c>
      <c r="N141" s="17">
        <v>1</v>
      </c>
      <c r="O141" s="17">
        <v>1</v>
      </c>
      <c r="P141" s="17">
        <v>1</v>
      </c>
      <c r="Q141" s="17" t="s">
        <v>69</v>
      </c>
      <c r="R141" s="17">
        <v>1</v>
      </c>
      <c r="S141" s="17">
        <v>71.3</v>
      </c>
      <c r="T141" s="17">
        <v>9</v>
      </c>
      <c r="U141" s="17" t="s">
        <v>280</v>
      </c>
      <c r="V141" s="17" t="s">
        <v>68</v>
      </c>
      <c r="W141" s="17" t="s">
        <v>67</v>
      </c>
      <c r="X141" s="17" t="s">
        <v>289</v>
      </c>
      <c r="Y141" s="17" t="s">
        <v>68</v>
      </c>
      <c r="Z141" s="17" t="s">
        <v>68</v>
      </c>
      <c r="AA141" s="17" t="s">
        <v>271</v>
      </c>
      <c r="AB141" s="17" t="s">
        <v>68</v>
      </c>
      <c r="AC141" s="17" t="s">
        <v>68</v>
      </c>
      <c r="AD141" s="18" t="s">
        <v>68</v>
      </c>
      <c r="AE141" s="17" t="s">
        <v>68</v>
      </c>
      <c r="AF141" s="17" t="s">
        <v>68</v>
      </c>
      <c r="AG141" s="17" t="s">
        <v>68</v>
      </c>
      <c r="AH141" s="17" t="s">
        <v>68</v>
      </c>
      <c r="AI141" s="17" t="s">
        <v>68</v>
      </c>
      <c r="AJ141" s="17" t="s">
        <v>68</v>
      </c>
      <c r="AK141" s="17" t="s">
        <v>68</v>
      </c>
      <c r="AL141" s="17" t="s">
        <v>68</v>
      </c>
      <c r="AM141" s="17"/>
      <c r="AN141" s="17" t="s">
        <v>272</v>
      </c>
      <c r="AO141" s="17" t="s">
        <v>272</v>
      </c>
      <c r="AP141" s="17" t="s">
        <v>68</v>
      </c>
      <c r="AQ141" s="17" t="s">
        <v>68</v>
      </c>
      <c r="AR141" s="24" t="s">
        <v>290</v>
      </c>
      <c r="AS141" s="24">
        <v>659</v>
      </c>
      <c r="AT141" s="24">
        <v>296.3</v>
      </c>
      <c r="AU141" s="18">
        <f>AS141-AT141</f>
        <v>362.7</v>
      </c>
      <c r="AV141" s="18"/>
      <c r="AW141" s="18"/>
      <c r="AX141" s="18"/>
      <c r="AY141" s="18"/>
      <c r="AZ141" s="18"/>
      <c r="BA141" s="17">
        <v>0</v>
      </c>
      <c r="BB141" s="17" t="s">
        <v>68</v>
      </c>
      <c r="BC141" s="17" t="s">
        <v>68</v>
      </c>
      <c r="BD141" s="17">
        <v>296.3</v>
      </c>
      <c r="BE141" s="158" t="s">
        <v>85</v>
      </c>
      <c r="BF141" s="158">
        <v>384</v>
      </c>
    </row>
    <row r="142" spans="1:58" s="77" customFormat="1" x14ac:dyDescent="0.25">
      <c r="A142" s="14">
        <v>86</v>
      </c>
      <c r="B142" s="21" t="s">
        <v>73</v>
      </c>
      <c r="C142" s="56" t="s">
        <v>291</v>
      </c>
      <c r="D142" s="23" t="s">
        <v>64</v>
      </c>
      <c r="E142" s="23" t="s">
        <v>65</v>
      </c>
      <c r="F142" s="24">
        <v>1961</v>
      </c>
      <c r="G142" s="24">
        <v>40</v>
      </c>
      <c r="H142" s="24">
        <f>2015-F142</f>
        <v>54</v>
      </c>
      <c r="I142" s="25">
        <v>267.8</v>
      </c>
      <c r="J142" s="25">
        <v>0</v>
      </c>
      <c r="K142" s="25">
        <f>I142+J142</f>
        <v>267.8</v>
      </c>
      <c r="L142" s="25">
        <f>268.9+26.8+26.8</f>
        <v>322.5</v>
      </c>
      <c r="M142" s="24">
        <v>2</v>
      </c>
      <c r="N142" s="24">
        <v>1</v>
      </c>
      <c r="O142" s="24">
        <v>9</v>
      </c>
      <c r="P142" s="24">
        <v>6</v>
      </c>
      <c r="Q142" s="24" t="s">
        <v>69</v>
      </c>
      <c r="R142" s="24">
        <v>1</v>
      </c>
      <c r="S142" s="24">
        <v>43.3</v>
      </c>
      <c r="T142" s="24">
        <v>0</v>
      </c>
      <c r="U142" s="24" t="s">
        <v>280</v>
      </c>
      <c r="V142" s="24" t="s">
        <v>68</v>
      </c>
      <c r="W142" s="24" t="s">
        <v>67</v>
      </c>
      <c r="X142" s="24" t="s">
        <v>289</v>
      </c>
      <c r="Y142" s="24" t="s">
        <v>68</v>
      </c>
      <c r="Z142" s="24" t="s">
        <v>68</v>
      </c>
      <c r="AA142" s="24" t="s">
        <v>271</v>
      </c>
      <c r="AB142" s="24" t="s">
        <v>68</v>
      </c>
      <c r="AC142" s="24" t="s">
        <v>68</v>
      </c>
      <c r="AD142" s="25" t="s">
        <v>68</v>
      </c>
      <c r="AE142" s="24" t="s">
        <v>68</v>
      </c>
      <c r="AF142" s="24" t="s">
        <v>68</v>
      </c>
      <c r="AG142" s="24" t="s">
        <v>68</v>
      </c>
      <c r="AH142" s="24" t="s">
        <v>68</v>
      </c>
      <c r="AI142" s="24" t="s">
        <v>68</v>
      </c>
      <c r="AJ142" s="24" t="s">
        <v>68</v>
      </c>
      <c r="AK142" s="24" t="s">
        <v>68</v>
      </c>
      <c r="AL142" s="24" t="s">
        <v>68</v>
      </c>
      <c r="AM142" s="24"/>
      <c r="AN142" s="24" t="s">
        <v>270</v>
      </c>
      <c r="AO142" s="24" t="s">
        <v>270</v>
      </c>
      <c r="AP142" s="24" t="s">
        <v>68</v>
      </c>
      <c r="AQ142" s="24" t="s">
        <v>68</v>
      </c>
      <c r="AR142" s="24" t="s">
        <v>292</v>
      </c>
      <c r="AS142" s="24">
        <v>700</v>
      </c>
      <c r="AT142" s="24">
        <v>234.8</v>
      </c>
      <c r="AU142" s="25">
        <f>AS142-AT142</f>
        <v>465.2</v>
      </c>
      <c r="AV142" s="25"/>
      <c r="AW142" s="25"/>
      <c r="AX142" s="25"/>
      <c r="AY142" s="25"/>
      <c r="AZ142" s="25"/>
      <c r="BA142" s="24">
        <v>0</v>
      </c>
      <c r="BB142" s="24" t="s">
        <v>68</v>
      </c>
      <c r="BC142" s="24" t="s">
        <v>68</v>
      </c>
      <c r="BD142" s="24">
        <v>234.8</v>
      </c>
      <c r="BE142" s="24" t="s">
        <v>85</v>
      </c>
      <c r="BF142" s="24">
        <v>304</v>
      </c>
    </row>
    <row r="143" spans="1:58" ht="16.5" hidden="1" thickBot="1" x14ac:dyDescent="0.3">
      <c r="A143" s="172"/>
      <c r="B143" s="181"/>
      <c r="C143" s="174" t="s">
        <v>293</v>
      </c>
      <c r="D143" s="182"/>
      <c r="E143" s="182"/>
      <c r="F143" s="37"/>
      <c r="G143" s="37"/>
      <c r="H143" s="37"/>
      <c r="I143" s="38">
        <f>I141+I142</f>
        <v>308.10000000000002</v>
      </c>
      <c r="J143" s="38">
        <f>J141+J142</f>
        <v>0</v>
      </c>
      <c r="K143" s="38">
        <f>K141+K142</f>
        <v>308.10000000000002</v>
      </c>
      <c r="L143" s="38">
        <f>SUM(L141:L142)</f>
        <v>460</v>
      </c>
      <c r="M143" s="38">
        <f>M141+M142</f>
        <v>3</v>
      </c>
      <c r="N143" s="38">
        <f>N141+N142</f>
        <v>2</v>
      </c>
      <c r="O143" s="38">
        <f>O141+O142</f>
        <v>10</v>
      </c>
      <c r="P143" s="38">
        <f>P141+P142</f>
        <v>7</v>
      </c>
      <c r="Q143" s="39"/>
      <c r="R143" s="38">
        <f>R141+R142</f>
        <v>2</v>
      </c>
      <c r="S143" s="38"/>
      <c r="T143" s="39">
        <f>T141+T142</f>
        <v>9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132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183">
        <f t="shared" ref="AS143:BA143" si="52">AS141+AS142</f>
        <v>1359</v>
      </c>
      <c r="AT143" s="183">
        <f t="shared" si="52"/>
        <v>531.1</v>
      </c>
      <c r="AU143" s="38">
        <f t="shared" si="52"/>
        <v>827.9</v>
      </c>
      <c r="AV143" s="38">
        <f t="shared" si="52"/>
        <v>0</v>
      </c>
      <c r="AW143" s="38">
        <f t="shared" si="52"/>
        <v>0</v>
      </c>
      <c r="AX143" s="38">
        <f t="shared" si="52"/>
        <v>0</v>
      </c>
      <c r="AY143" s="38">
        <f t="shared" si="52"/>
        <v>0</v>
      </c>
      <c r="AZ143" s="38">
        <f t="shared" si="52"/>
        <v>0</v>
      </c>
      <c r="BA143" s="38">
        <f t="shared" si="52"/>
        <v>0</v>
      </c>
      <c r="BB143" s="38">
        <v>0</v>
      </c>
      <c r="BC143" s="38">
        <v>0</v>
      </c>
      <c r="BD143" s="38">
        <f>BD141+BD142</f>
        <v>531.1</v>
      </c>
      <c r="BE143" s="38"/>
      <c r="BF143" s="212">
        <f>BF141+BF142</f>
        <v>688</v>
      </c>
    </row>
    <row r="144" spans="1:58" x14ac:dyDescent="0.25">
      <c r="A144" s="176"/>
      <c r="B144" s="184"/>
      <c r="C144" s="143" t="s">
        <v>294</v>
      </c>
      <c r="D144" s="185"/>
      <c r="E144" s="185"/>
      <c r="F144" s="139"/>
      <c r="G144" s="139"/>
      <c r="H144" s="139"/>
      <c r="I144" s="145"/>
      <c r="J144" s="145"/>
      <c r="K144" s="145"/>
      <c r="L144" s="145"/>
      <c r="M144" s="145"/>
      <c r="N144" s="145"/>
      <c r="O144" s="145"/>
      <c r="P144" s="145"/>
      <c r="Q144" s="147"/>
      <c r="R144" s="145"/>
      <c r="S144" s="145"/>
      <c r="T144" s="147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46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39"/>
      <c r="AR144" s="139"/>
      <c r="AS144" s="140"/>
      <c r="AT144" s="140"/>
      <c r="AU144" s="145"/>
      <c r="AV144" s="145"/>
      <c r="AW144" s="145"/>
      <c r="AX144" s="145"/>
      <c r="AY144" s="145"/>
      <c r="AZ144" s="145"/>
      <c r="BA144" s="145"/>
      <c r="BB144" s="139"/>
      <c r="BC144" s="145"/>
      <c r="BD144" s="145"/>
      <c r="BE144" s="145"/>
      <c r="BF144" s="191"/>
    </row>
    <row r="145" spans="1:58" ht="84.75" customHeight="1" x14ac:dyDescent="0.25">
      <c r="A145" s="215"/>
      <c r="B145" s="216"/>
      <c r="C145" s="186" t="s">
        <v>295</v>
      </c>
      <c r="D145" s="15"/>
      <c r="E145" s="15"/>
      <c r="F145" s="9"/>
      <c r="G145" s="9"/>
      <c r="H145" s="9"/>
      <c r="I145" s="18"/>
      <c r="J145" s="18"/>
      <c r="K145" s="18"/>
      <c r="L145" s="18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8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</row>
    <row r="146" spans="1:58" x14ac:dyDescent="0.25">
      <c r="A146" s="51">
        <v>87</v>
      </c>
      <c r="B146" s="51">
        <v>1</v>
      </c>
      <c r="C146" s="60" t="s">
        <v>296</v>
      </c>
      <c r="D146" s="16" t="s">
        <v>64</v>
      </c>
      <c r="E146" s="16" t="s">
        <v>65</v>
      </c>
      <c r="F146" s="17">
        <v>1939</v>
      </c>
      <c r="G146" s="17">
        <v>75</v>
      </c>
      <c r="H146" s="17">
        <f>2015-F146</f>
        <v>76</v>
      </c>
      <c r="I146" s="18">
        <v>159.5</v>
      </c>
      <c r="J146" s="18">
        <v>0</v>
      </c>
      <c r="K146" s="18">
        <f>I146+J146</f>
        <v>159.5</v>
      </c>
      <c r="L146" s="18">
        <v>159.5</v>
      </c>
      <c r="M146" s="17">
        <v>1</v>
      </c>
      <c r="N146" s="17">
        <v>0</v>
      </c>
      <c r="O146" s="17">
        <v>4</v>
      </c>
      <c r="P146" s="17">
        <v>4</v>
      </c>
      <c r="Q146" s="17" t="s">
        <v>69</v>
      </c>
      <c r="R146" s="17">
        <v>1</v>
      </c>
      <c r="S146" s="18" t="s">
        <v>270</v>
      </c>
      <c r="T146" s="17">
        <v>11</v>
      </c>
      <c r="U146" s="18" t="s">
        <v>280</v>
      </c>
      <c r="V146" s="18" t="s">
        <v>68</v>
      </c>
      <c r="W146" s="18" t="s">
        <v>68</v>
      </c>
      <c r="X146" s="17" t="s">
        <v>289</v>
      </c>
      <c r="Y146" s="17" t="s">
        <v>68</v>
      </c>
      <c r="Z146" s="17" t="s">
        <v>68</v>
      </c>
      <c r="AA146" s="17" t="s">
        <v>271</v>
      </c>
      <c r="AB146" s="17" t="s">
        <v>68</v>
      </c>
      <c r="AC146" s="17" t="s">
        <v>68</v>
      </c>
      <c r="AD146" s="18" t="s">
        <v>68</v>
      </c>
      <c r="AE146" s="18" t="s">
        <v>68</v>
      </c>
      <c r="AF146" s="17" t="s">
        <v>68</v>
      </c>
      <c r="AG146" s="17" t="s">
        <v>68</v>
      </c>
      <c r="AH146" s="17" t="s">
        <v>68</v>
      </c>
      <c r="AI146" s="17" t="s">
        <v>68</v>
      </c>
      <c r="AJ146" s="17" t="s">
        <v>68</v>
      </c>
      <c r="AK146" s="17" t="s">
        <v>68</v>
      </c>
      <c r="AL146" s="17" t="s">
        <v>68</v>
      </c>
      <c r="AM146" s="17"/>
      <c r="AN146" s="17" t="s">
        <v>270</v>
      </c>
      <c r="AO146" s="17" t="s">
        <v>272</v>
      </c>
      <c r="AP146" s="17" t="s">
        <v>68</v>
      </c>
      <c r="AQ146" s="17" t="s">
        <v>68</v>
      </c>
      <c r="AR146" s="17" t="s">
        <v>297</v>
      </c>
      <c r="AS146" s="18"/>
      <c r="AT146" s="18"/>
      <c r="AU146" s="18"/>
      <c r="AV146" s="18"/>
      <c r="AW146" s="18">
        <v>0</v>
      </c>
      <c r="AX146" s="18">
        <v>0</v>
      </c>
      <c r="AY146" s="18">
        <v>0</v>
      </c>
      <c r="AZ146" s="18">
        <f>AY146+AX146+AW146+AV146</f>
        <v>0</v>
      </c>
      <c r="BA146" s="17">
        <v>0</v>
      </c>
      <c r="BB146" s="18" t="s">
        <v>68</v>
      </c>
      <c r="BC146" s="18" t="s">
        <v>68</v>
      </c>
      <c r="BD146" s="18">
        <v>276.89999999999998</v>
      </c>
      <c r="BE146" s="24" t="s">
        <v>85</v>
      </c>
      <c r="BF146" s="24">
        <v>346</v>
      </c>
    </row>
    <row r="147" spans="1:58" s="84" customFormat="1" ht="31.5" x14ac:dyDescent="0.25">
      <c r="A147" s="17">
        <v>88</v>
      </c>
      <c r="B147" s="24">
        <v>2</v>
      </c>
      <c r="C147" s="171" t="s">
        <v>298</v>
      </c>
      <c r="D147" s="171" t="s">
        <v>64</v>
      </c>
      <c r="E147" s="171" t="s">
        <v>65</v>
      </c>
      <c r="F147" s="171">
        <v>1939</v>
      </c>
      <c r="G147" s="171"/>
      <c r="H147" s="24">
        <f>2015-F147</f>
        <v>76</v>
      </c>
      <c r="I147" s="25">
        <v>34.9</v>
      </c>
      <c r="J147" s="25">
        <v>0</v>
      </c>
      <c r="K147" s="25">
        <f>I147+J147</f>
        <v>34.9</v>
      </c>
      <c r="L147" s="25">
        <v>219</v>
      </c>
      <c r="M147" s="24">
        <v>1</v>
      </c>
      <c r="N147" s="24">
        <v>0</v>
      </c>
      <c r="O147" s="24">
        <v>1</v>
      </c>
      <c r="P147" s="24">
        <v>1</v>
      </c>
      <c r="Q147" s="24" t="s">
        <v>69</v>
      </c>
      <c r="R147" s="24">
        <v>1</v>
      </c>
      <c r="S147" s="25" t="s">
        <v>270</v>
      </c>
      <c r="T147" s="24">
        <v>6</v>
      </c>
      <c r="U147" s="25" t="s">
        <v>280</v>
      </c>
      <c r="V147" s="25" t="s">
        <v>68</v>
      </c>
      <c r="W147" s="25" t="s">
        <v>68</v>
      </c>
      <c r="X147" s="24" t="s">
        <v>289</v>
      </c>
      <c r="Y147" s="24" t="s">
        <v>68</v>
      </c>
      <c r="Z147" s="24" t="s">
        <v>68</v>
      </c>
      <c r="AA147" s="24" t="s">
        <v>271</v>
      </c>
      <c r="AB147" s="24" t="s">
        <v>68</v>
      </c>
      <c r="AC147" s="24" t="s">
        <v>68</v>
      </c>
      <c r="AD147" s="25" t="s">
        <v>68</v>
      </c>
      <c r="AE147" s="25" t="s">
        <v>68</v>
      </c>
      <c r="AF147" s="24" t="s">
        <v>68</v>
      </c>
      <c r="AG147" s="24" t="s">
        <v>68</v>
      </c>
      <c r="AH147" s="24" t="s">
        <v>68</v>
      </c>
      <c r="AI147" s="24" t="s">
        <v>68</v>
      </c>
      <c r="AJ147" s="24" t="s">
        <v>68</v>
      </c>
      <c r="AK147" s="24" t="s">
        <v>68</v>
      </c>
      <c r="AL147" s="24" t="s">
        <v>68</v>
      </c>
      <c r="AM147" s="24"/>
      <c r="AN147" s="24" t="s">
        <v>270</v>
      </c>
      <c r="AO147" s="24" t="s">
        <v>272</v>
      </c>
      <c r="AP147" s="24" t="s">
        <v>68</v>
      </c>
      <c r="AQ147" s="24" t="s">
        <v>68</v>
      </c>
      <c r="AR147" s="24" t="s">
        <v>299</v>
      </c>
      <c r="AS147" s="25">
        <v>1476</v>
      </c>
      <c r="AT147" s="24">
        <v>394.8</v>
      </c>
      <c r="AU147" s="25">
        <f>AS147-AT147</f>
        <v>1081.2</v>
      </c>
      <c r="AV147" s="24"/>
      <c r="AW147" s="25"/>
      <c r="AX147" s="25"/>
      <c r="AY147" s="25"/>
      <c r="AZ147" s="25">
        <v>0</v>
      </c>
      <c r="BA147" s="24">
        <v>0</v>
      </c>
      <c r="BB147" s="25" t="s">
        <v>68</v>
      </c>
      <c r="BC147" s="25" t="s">
        <v>68</v>
      </c>
      <c r="BD147" s="25">
        <v>394.8</v>
      </c>
      <c r="BE147" s="24" t="s">
        <v>85</v>
      </c>
      <c r="BF147" s="24">
        <v>494</v>
      </c>
    </row>
    <row r="148" spans="1:58" ht="16.5" hidden="1" thickBot="1" x14ac:dyDescent="0.3">
      <c r="A148" s="74"/>
      <c r="B148" s="150"/>
      <c r="C148" s="35" t="s">
        <v>300</v>
      </c>
      <c r="D148" s="151"/>
      <c r="E148" s="151"/>
      <c r="F148" s="39"/>
      <c r="G148" s="39"/>
      <c r="H148" s="39"/>
      <c r="I148" s="38">
        <f>I146+I147</f>
        <v>194.4</v>
      </c>
      <c r="J148" s="38">
        <f>J146+J147</f>
        <v>0</v>
      </c>
      <c r="K148" s="38">
        <f>K146+K147</f>
        <v>194.4</v>
      </c>
      <c r="L148" s="38">
        <f>SUM(L146:L147)</f>
        <v>378.5</v>
      </c>
      <c r="M148" s="38">
        <f>M146+M147</f>
        <v>2</v>
      </c>
      <c r="N148" s="38">
        <f>N146+N147</f>
        <v>0</v>
      </c>
      <c r="O148" s="38">
        <f>O146+O147</f>
        <v>5</v>
      </c>
      <c r="P148" s="38">
        <f>P146+P147</f>
        <v>5</v>
      </c>
      <c r="Q148" s="38"/>
      <c r="R148" s="152">
        <f>SUM(R146)</f>
        <v>1</v>
      </c>
      <c r="S148" s="38">
        <f>SUM(S146)</f>
        <v>0</v>
      </c>
      <c r="T148" s="152">
        <f>T146+T147</f>
        <v>17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133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>
        <f>SUM(AS147)</f>
        <v>1476</v>
      </c>
      <c r="AT148" s="38">
        <f>SUM(AT147)</f>
        <v>394.8</v>
      </c>
      <c r="AU148" s="38">
        <f>SUM(AU147)</f>
        <v>1081.2</v>
      </c>
      <c r="AV148" s="38">
        <v>0</v>
      </c>
      <c r="AW148" s="38">
        <v>0</v>
      </c>
      <c r="AX148" s="38">
        <v>0</v>
      </c>
      <c r="AY148" s="38">
        <v>0</v>
      </c>
      <c r="AZ148" s="38">
        <f>AY148+AX148+AW148+AV148</f>
        <v>0</v>
      </c>
      <c r="BA148" s="39">
        <f>BA146</f>
        <v>0</v>
      </c>
      <c r="BB148" s="38">
        <v>0</v>
      </c>
      <c r="BC148" s="38">
        <v>0</v>
      </c>
      <c r="BD148" s="38">
        <f>BD146</f>
        <v>276.89999999999998</v>
      </c>
      <c r="BE148" s="38"/>
      <c r="BF148" s="212">
        <f>BF146+BF147</f>
        <v>840</v>
      </c>
    </row>
    <row r="149" spans="1:58" x14ac:dyDescent="0.25">
      <c r="A149" s="74"/>
      <c r="B149" s="163"/>
      <c r="C149" s="143" t="s">
        <v>301</v>
      </c>
      <c r="D149" s="164"/>
      <c r="E149" s="164"/>
      <c r="F149" s="147"/>
      <c r="G149" s="147"/>
      <c r="H149" s="147"/>
      <c r="I149" s="145"/>
      <c r="J149" s="145"/>
      <c r="K149" s="145"/>
      <c r="L149" s="145"/>
      <c r="M149" s="145"/>
      <c r="N149" s="145"/>
      <c r="O149" s="145"/>
      <c r="P149" s="145"/>
      <c r="Q149" s="145"/>
      <c r="R149" s="165"/>
      <c r="S149" s="145"/>
      <c r="T149" s="16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66"/>
      <c r="AE149" s="145"/>
      <c r="AF149" s="145"/>
      <c r="AG149" s="145"/>
      <c r="AH149" s="145"/>
      <c r="AI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  <c r="AS149" s="145"/>
      <c r="AT149" s="145"/>
      <c r="AU149" s="145"/>
      <c r="AV149" s="145"/>
      <c r="AW149" s="145"/>
      <c r="AX149" s="145"/>
      <c r="AY149" s="145"/>
      <c r="AZ149" s="145"/>
      <c r="BA149" s="187"/>
      <c r="BB149" s="145"/>
      <c r="BC149" s="145"/>
      <c r="BD149" s="145"/>
      <c r="BE149" s="145"/>
      <c r="BF149" s="191"/>
    </row>
    <row r="150" spans="1:58" ht="78.75" x14ac:dyDescent="0.25">
      <c r="A150" s="74"/>
      <c r="B150" s="188"/>
      <c r="C150" s="186" t="s">
        <v>302</v>
      </c>
      <c r="D150" s="189"/>
      <c r="E150" s="189"/>
      <c r="F150" s="190"/>
      <c r="G150" s="190"/>
      <c r="H150" s="190"/>
      <c r="I150" s="191"/>
      <c r="J150" s="191"/>
      <c r="K150" s="191"/>
      <c r="L150" s="191"/>
      <c r="M150" s="191"/>
      <c r="N150" s="191"/>
      <c r="O150" s="191"/>
      <c r="P150" s="191"/>
      <c r="Q150" s="191"/>
      <c r="R150" s="192"/>
      <c r="S150" s="191"/>
      <c r="T150" s="192"/>
      <c r="U150" s="191"/>
      <c r="V150" s="191"/>
      <c r="W150" s="191"/>
      <c r="X150" s="191"/>
      <c r="Y150" s="191"/>
      <c r="Z150" s="191"/>
      <c r="AA150" s="191"/>
      <c r="AB150" s="191"/>
      <c r="AC150" s="191"/>
      <c r="AD150" s="193"/>
      <c r="AE150" s="191"/>
      <c r="AF150" s="191"/>
      <c r="AG150" s="191"/>
      <c r="AH150" s="191"/>
      <c r="AI150" s="191"/>
      <c r="AJ150" s="191"/>
      <c r="AK150" s="191"/>
      <c r="AL150" s="191"/>
      <c r="AM150" s="191"/>
      <c r="AN150" s="191"/>
      <c r="AO150" s="191"/>
      <c r="AP150" s="191"/>
      <c r="AQ150" s="191"/>
      <c r="AR150" s="191"/>
      <c r="AS150" s="191"/>
      <c r="AT150" s="191"/>
      <c r="AU150" s="191"/>
      <c r="AV150" s="191"/>
      <c r="AW150" s="191"/>
      <c r="AX150" s="191"/>
      <c r="AY150" s="191"/>
      <c r="AZ150" s="191"/>
      <c r="BA150" s="194"/>
      <c r="BB150" s="191"/>
      <c r="BC150" s="191"/>
      <c r="BD150" s="191"/>
      <c r="BE150" s="191"/>
      <c r="BF150" s="191"/>
    </row>
    <row r="151" spans="1:58" x14ac:dyDescent="0.25">
      <c r="A151" s="74">
        <v>89</v>
      </c>
      <c r="B151" s="188">
        <v>1</v>
      </c>
      <c r="C151" s="195" t="s">
        <v>303</v>
      </c>
      <c r="D151" s="16" t="s">
        <v>64</v>
      </c>
      <c r="E151" s="16" t="s">
        <v>65</v>
      </c>
      <c r="F151" s="72">
        <v>1960</v>
      </c>
      <c r="G151" s="72">
        <v>30</v>
      </c>
      <c r="H151" s="17">
        <f t="shared" ref="H151:H156" si="53">2015-F151</f>
        <v>55</v>
      </c>
      <c r="I151" s="46">
        <v>111.9</v>
      </c>
      <c r="J151" s="18">
        <v>0</v>
      </c>
      <c r="K151" s="18">
        <f t="shared" ref="K151:K156" si="54">I151+J151</f>
        <v>111.9</v>
      </c>
      <c r="L151" s="18">
        <v>111.9</v>
      </c>
      <c r="M151" s="17">
        <v>1</v>
      </c>
      <c r="N151" s="17">
        <v>0</v>
      </c>
      <c r="O151" s="73">
        <v>4</v>
      </c>
      <c r="P151" s="18">
        <v>4</v>
      </c>
      <c r="Q151" s="17" t="s">
        <v>69</v>
      </c>
      <c r="R151" s="19">
        <v>1</v>
      </c>
      <c r="S151" s="191" t="s">
        <v>270</v>
      </c>
      <c r="T151" s="17">
        <v>7</v>
      </c>
      <c r="U151" s="18" t="s">
        <v>280</v>
      </c>
      <c r="V151" s="18" t="s">
        <v>68</v>
      </c>
      <c r="W151" s="18" t="s">
        <v>68</v>
      </c>
      <c r="X151" s="18" t="s">
        <v>304</v>
      </c>
      <c r="Y151" s="18" t="s">
        <v>68</v>
      </c>
      <c r="Z151" s="18" t="s">
        <v>67</v>
      </c>
      <c r="AA151" s="17" t="s">
        <v>68</v>
      </c>
      <c r="AB151" s="18" t="s">
        <v>67</v>
      </c>
      <c r="AC151" s="17" t="s">
        <v>68</v>
      </c>
      <c r="AD151" s="18" t="s">
        <v>68</v>
      </c>
      <c r="AE151" s="18" t="s">
        <v>68</v>
      </c>
      <c r="AF151" s="18" t="s">
        <v>68</v>
      </c>
      <c r="AG151" s="18" t="s">
        <v>68</v>
      </c>
      <c r="AH151" s="18" t="s">
        <v>68</v>
      </c>
      <c r="AI151" s="18" t="s">
        <v>68</v>
      </c>
      <c r="AJ151" s="18" t="s">
        <v>68</v>
      </c>
      <c r="AK151" s="18" t="s">
        <v>68</v>
      </c>
      <c r="AL151" s="18" t="s">
        <v>68</v>
      </c>
      <c r="AM151" s="18"/>
      <c r="AN151" s="191"/>
      <c r="AO151" s="191" t="s">
        <v>270</v>
      </c>
      <c r="AP151" s="17" t="s">
        <v>68</v>
      </c>
      <c r="AQ151" s="17" t="s">
        <v>68</v>
      </c>
      <c r="AR151" s="17" t="s">
        <v>297</v>
      </c>
      <c r="AS151" s="191"/>
      <c r="AT151" s="191"/>
      <c r="AU151" s="191"/>
      <c r="AV151" s="18">
        <v>0</v>
      </c>
      <c r="AW151" s="18">
        <v>0</v>
      </c>
      <c r="AX151" s="18">
        <v>0</v>
      </c>
      <c r="AY151" s="18">
        <v>0</v>
      </c>
      <c r="AZ151" s="18">
        <v>0</v>
      </c>
      <c r="BA151" s="194">
        <v>0</v>
      </c>
      <c r="BB151" s="18" t="s">
        <v>68</v>
      </c>
      <c r="BC151" s="17" t="s">
        <v>68</v>
      </c>
      <c r="BD151" s="17">
        <v>143.5</v>
      </c>
      <c r="BE151" s="18" t="s">
        <v>85</v>
      </c>
      <c r="BF151" s="18">
        <v>239</v>
      </c>
    </row>
    <row r="152" spans="1:58" x14ac:dyDescent="0.25">
      <c r="A152" s="75">
        <v>90</v>
      </c>
      <c r="B152" s="196">
        <v>2</v>
      </c>
      <c r="C152" s="197" t="s">
        <v>305</v>
      </c>
      <c r="D152" s="16" t="s">
        <v>64</v>
      </c>
      <c r="E152" s="16" t="s">
        <v>65</v>
      </c>
      <c r="F152" s="72">
        <v>1960</v>
      </c>
      <c r="G152" s="72"/>
      <c r="H152" s="17">
        <f t="shared" si="53"/>
        <v>55</v>
      </c>
      <c r="I152" s="46">
        <v>104.6</v>
      </c>
      <c r="J152" s="18">
        <v>0</v>
      </c>
      <c r="K152" s="18">
        <f t="shared" si="54"/>
        <v>104.6</v>
      </c>
      <c r="L152" s="18">
        <v>106.6</v>
      </c>
      <c r="M152" s="17">
        <v>1</v>
      </c>
      <c r="N152" s="17">
        <v>0</v>
      </c>
      <c r="O152" s="73">
        <v>2</v>
      </c>
      <c r="P152" s="18">
        <v>2</v>
      </c>
      <c r="Q152" s="17" t="s">
        <v>69</v>
      </c>
      <c r="R152" s="19">
        <v>1</v>
      </c>
      <c r="S152" s="191" t="s">
        <v>270</v>
      </c>
      <c r="T152" s="17">
        <v>9</v>
      </c>
      <c r="U152" s="18" t="s">
        <v>280</v>
      </c>
      <c r="V152" s="18" t="s">
        <v>68</v>
      </c>
      <c r="W152" s="18" t="s">
        <v>68</v>
      </c>
      <c r="X152" s="18" t="s">
        <v>304</v>
      </c>
      <c r="Y152" s="18" t="s">
        <v>68</v>
      </c>
      <c r="Z152" s="18" t="s">
        <v>67</v>
      </c>
      <c r="AA152" s="17" t="s">
        <v>68</v>
      </c>
      <c r="AB152" s="18" t="s">
        <v>67</v>
      </c>
      <c r="AC152" s="17" t="s">
        <v>68</v>
      </c>
      <c r="AD152" s="18" t="s">
        <v>68</v>
      </c>
      <c r="AE152" s="18" t="s">
        <v>68</v>
      </c>
      <c r="AF152" s="18" t="s">
        <v>68</v>
      </c>
      <c r="AG152" s="18" t="s">
        <v>68</v>
      </c>
      <c r="AH152" s="18" t="s">
        <v>68</v>
      </c>
      <c r="AI152" s="18" t="s">
        <v>68</v>
      </c>
      <c r="AJ152" s="18" t="s">
        <v>68</v>
      </c>
      <c r="AK152" s="18" t="s">
        <v>68</v>
      </c>
      <c r="AL152" s="18" t="s">
        <v>68</v>
      </c>
      <c r="AM152" s="18"/>
      <c r="AN152" s="191"/>
      <c r="AO152" s="191" t="s">
        <v>270</v>
      </c>
      <c r="AP152" s="17" t="s">
        <v>68</v>
      </c>
      <c r="AQ152" s="17" t="s">
        <v>68</v>
      </c>
      <c r="AR152" s="17" t="s">
        <v>297</v>
      </c>
      <c r="AS152" s="191"/>
      <c r="AT152" s="191"/>
      <c r="AU152" s="191"/>
      <c r="AV152" s="18">
        <v>0</v>
      </c>
      <c r="AW152" s="18">
        <v>0</v>
      </c>
      <c r="AX152" s="18">
        <v>0</v>
      </c>
      <c r="AY152" s="18">
        <v>0</v>
      </c>
      <c r="AZ152" s="18">
        <v>0</v>
      </c>
      <c r="BA152" s="194">
        <v>0</v>
      </c>
      <c r="BB152" s="18" t="s">
        <v>68</v>
      </c>
      <c r="BC152" s="17" t="s">
        <v>68</v>
      </c>
      <c r="BD152" s="17">
        <v>124</v>
      </c>
      <c r="BE152" s="18" t="s">
        <v>85</v>
      </c>
      <c r="BF152" s="18">
        <v>190</v>
      </c>
    </row>
    <row r="153" spans="1:58" x14ac:dyDescent="0.25">
      <c r="A153" s="75">
        <v>91</v>
      </c>
      <c r="B153" s="196">
        <v>3</v>
      </c>
      <c r="C153" s="197" t="s">
        <v>306</v>
      </c>
      <c r="D153" s="16" t="s">
        <v>64</v>
      </c>
      <c r="E153" s="16" t="s">
        <v>65</v>
      </c>
      <c r="F153" s="72">
        <v>1960</v>
      </c>
      <c r="G153" s="72">
        <v>45</v>
      </c>
      <c r="H153" s="17">
        <f t="shared" si="53"/>
        <v>55</v>
      </c>
      <c r="I153" s="46">
        <v>105.1</v>
      </c>
      <c r="J153" s="18">
        <v>0</v>
      </c>
      <c r="K153" s="18">
        <f t="shared" si="54"/>
        <v>105.1</v>
      </c>
      <c r="L153" s="18">
        <v>105.1</v>
      </c>
      <c r="M153" s="17">
        <v>1</v>
      </c>
      <c r="N153" s="17">
        <v>0</v>
      </c>
      <c r="O153" s="73">
        <v>3</v>
      </c>
      <c r="P153" s="18">
        <v>3</v>
      </c>
      <c r="Q153" s="17" t="s">
        <v>69</v>
      </c>
      <c r="R153" s="19">
        <v>1</v>
      </c>
      <c r="S153" s="191" t="s">
        <v>270</v>
      </c>
      <c r="T153" s="17">
        <v>4</v>
      </c>
      <c r="U153" s="18" t="s">
        <v>280</v>
      </c>
      <c r="V153" s="18" t="s">
        <v>68</v>
      </c>
      <c r="W153" s="18" t="s">
        <v>68</v>
      </c>
      <c r="X153" s="18" t="s">
        <v>304</v>
      </c>
      <c r="Y153" s="18" t="s">
        <v>68</v>
      </c>
      <c r="Z153" s="18" t="s">
        <v>67</v>
      </c>
      <c r="AA153" s="17" t="s">
        <v>68</v>
      </c>
      <c r="AB153" s="18" t="s">
        <v>67</v>
      </c>
      <c r="AC153" s="17" t="s">
        <v>68</v>
      </c>
      <c r="AD153" s="18" t="s">
        <v>68</v>
      </c>
      <c r="AE153" s="18" t="s">
        <v>68</v>
      </c>
      <c r="AF153" s="18" t="s">
        <v>68</v>
      </c>
      <c r="AG153" s="18" t="s">
        <v>68</v>
      </c>
      <c r="AH153" s="18" t="s">
        <v>68</v>
      </c>
      <c r="AI153" s="18" t="s">
        <v>68</v>
      </c>
      <c r="AJ153" s="18" t="s">
        <v>68</v>
      </c>
      <c r="AK153" s="18" t="s">
        <v>68</v>
      </c>
      <c r="AL153" s="18" t="s">
        <v>68</v>
      </c>
      <c r="AM153" s="18"/>
      <c r="AN153" s="191"/>
      <c r="AO153" s="191" t="s">
        <v>270</v>
      </c>
      <c r="AP153" s="17" t="s">
        <v>68</v>
      </c>
      <c r="AQ153" s="17" t="s">
        <v>68</v>
      </c>
      <c r="AR153" s="17" t="s">
        <v>297</v>
      </c>
      <c r="AS153" s="191"/>
      <c r="AT153" s="191"/>
      <c r="AU153" s="191"/>
      <c r="AV153" s="18">
        <v>0</v>
      </c>
      <c r="AW153" s="18">
        <v>0</v>
      </c>
      <c r="AX153" s="18">
        <v>0</v>
      </c>
      <c r="AY153" s="18">
        <v>0</v>
      </c>
      <c r="AZ153" s="18">
        <v>0</v>
      </c>
      <c r="BA153" s="194">
        <v>0</v>
      </c>
      <c r="BB153" s="18" t="s">
        <v>68</v>
      </c>
      <c r="BC153" s="17" t="s">
        <v>68</v>
      </c>
      <c r="BD153" s="17">
        <v>124</v>
      </c>
      <c r="BE153" s="18" t="s">
        <v>85</v>
      </c>
      <c r="BF153" s="18">
        <v>183</v>
      </c>
    </row>
    <row r="154" spans="1:58" x14ac:dyDescent="0.25">
      <c r="A154" s="75">
        <v>92</v>
      </c>
      <c r="B154" s="196">
        <v>4</v>
      </c>
      <c r="C154" s="197" t="s">
        <v>307</v>
      </c>
      <c r="D154" s="16" t="s">
        <v>64</v>
      </c>
      <c r="E154" s="16" t="s">
        <v>65</v>
      </c>
      <c r="F154" s="72">
        <v>1959</v>
      </c>
      <c r="G154" s="72">
        <v>69</v>
      </c>
      <c r="H154" s="17">
        <f t="shared" si="53"/>
        <v>56</v>
      </c>
      <c r="I154" s="46">
        <v>104.9</v>
      </c>
      <c r="J154" s="18">
        <v>0</v>
      </c>
      <c r="K154" s="18">
        <f t="shared" si="54"/>
        <v>104.9</v>
      </c>
      <c r="L154" s="18">
        <v>104.9</v>
      </c>
      <c r="M154" s="17">
        <v>1</v>
      </c>
      <c r="N154" s="17">
        <v>0</v>
      </c>
      <c r="O154" s="73">
        <v>2</v>
      </c>
      <c r="P154" s="18">
        <v>2</v>
      </c>
      <c r="Q154" s="17" t="s">
        <v>69</v>
      </c>
      <c r="R154" s="19">
        <v>1</v>
      </c>
      <c r="S154" s="191" t="s">
        <v>270</v>
      </c>
      <c r="T154" s="17">
        <v>6</v>
      </c>
      <c r="U154" s="18" t="s">
        <v>280</v>
      </c>
      <c r="V154" s="18" t="s">
        <v>68</v>
      </c>
      <c r="W154" s="18" t="s">
        <v>68</v>
      </c>
      <c r="X154" s="18" t="s">
        <v>304</v>
      </c>
      <c r="Y154" s="18" t="s">
        <v>68</v>
      </c>
      <c r="Z154" s="18" t="s">
        <v>67</v>
      </c>
      <c r="AA154" s="17" t="s">
        <v>68</v>
      </c>
      <c r="AB154" s="18" t="s">
        <v>67</v>
      </c>
      <c r="AC154" s="17" t="s">
        <v>68</v>
      </c>
      <c r="AD154" s="18" t="s">
        <v>68</v>
      </c>
      <c r="AE154" s="18" t="s">
        <v>68</v>
      </c>
      <c r="AF154" s="18" t="s">
        <v>68</v>
      </c>
      <c r="AG154" s="18" t="s">
        <v>68</v>
      </c>
      <c r="AH154" s="18" t="s">
        <v>68</v>
      </c>
      <c r="AI154" s="18" t="s">
        <v>68</v>
      </c>
      <c r="AJ154" s="18" t="s">
        <v>68</v>
      </c>
      <c r="AK154" s="18" t="s">
        <v>68</v>
      </c>
      <c r="AL154" s="18" t="s">
        <v>68</v>
      </c>
      <c r="AM154" s="18"/>
      <c r="AN154" s="191"/>
      <c r="AO154" s="191" t="s">
        <v>270</v>
      </c>
      <c r="AP154" s="17" t="s">
        <v>68</v>
      </c>
      <c r="AQ154" s="17" t="s">
        <v>68</v>
      </c>
      <c r="AR154" s="17" t="s">
        <v>297</v>
      </c>
      <c r="AS154" s="191"/>
      <c r="AT154" s="191"/>
      <c r="AU154" s="191"/>
      <c r="AV154" s="18">
        <v>0</v>
      </c>
      <c r="AW154" s="18">
        <v>0</v>
      </c>
      <c r="AX154" s="18">
        <v>0</v>
      </c>
      <c r="AY154" s="18">
        <v>0</v>
      </c>
      <c r="AZ154" s="18">
        <v>0</v>
      </c>
      <c r="BA154" s="194">
        <v>0</v>
      </c>
      <c r="BB154" s="18" t="s">
        <v>68</v>
      </c>
      <c r="BC154" s="17" t="s">
        <v>68</v>
      </c>
      <c r="BD154" s="17">
        <v>126.4</v>
      </c>
      <c r="BE154" s="18" t="s">
        <v>85</v>
      </c>
      <c r="BF154" s="18">
        <v>197</v>
      </c>
    </row>
    <row r="155" spans="1:58" x14ac:dyDescent="0.25">
      <c r="A155" s="75">
        <v>93</v>
      </c>
      <c r="B155" s="196">
        <v>5</v>
      </c>
      <c r="C155" s="197" t="s">
        <v>308</v>
      </c>
      <c r="D155" s="16" t="s">
        <v>64</v>
      </c>
      <c r="E155" s="16" t="s">
        <v>65</v>
      </c>
      <c r="F155" s="72">
        <v>1960</v>
      </c>
      <c r="G155" s="72">
        <v>45</v>
      </c>
      <c r="H155" s="17">
        <f t="shared" si="53"/>
        <v>55</v>
      </c>
      <c r="I155" s="46">
        <v>105.7</v>
      </c>
      <c r="J155" s="18">
        <v>0</v>
      </c>
      <c r="K155" s="18">
        <f t="shared" si="54"/>
        <v>105.7</v>
      </c>
      <c r="L155" s="18">
        <v>105.7</v>
      </c>
      <c r="M155" s="17">
        <v>1</v>
      </c>
      <c r="N155" s="17">
        <v>0</v>
      </c>
      <c r="O155" s="73">
        <v>3</v>
      </c>
      <c r="P155" s="18">
        <v>3</v>
      </c>
      <c r="Q155" s="17" t="s">
        <v>69</v>
      </c>
      <c r="R155" s="19">
        <v>1</v>
      </c>
      <c r="S155" s="191" t="s">
        <v>270</v>
      </c>
      <c r="T155" s="17">
        <v>9</v>
      </c>
      <c r="U155" s="18" t="s">
        <v>280</v>
      </c>
      <c r="V155" s="18" t="s">
        <v>68</v>
      </c>
      <c r="W155" s="18" t="s">
        <v>68</v>
      </c>
      <c r="X155" s="18" t="s">
        <v>304</v>
      </c>
      <c r="Y155" s="18" t="s">
        <v>68</v>
      </c>
      <c r="Z155" s="18" t="s">
        <v>67</v>
      </c>
      <c r="AA155" s="17" t="s">
        <v>68</v>
      </c>
      <c r="AB155" s="18" t="s">
        <v>67</v>
      </c>
      <c r="AC155" s="17" t="s">
        <v>68</v>
      </c>
      <c r="AD155" s="18" t="s">
        <v>68</v>
      </c>
      <c r="AE155" s="18" t="s">
        <v>68</v>
      </c>
      <c r="AF155" s="18" t="s">
        <v>68</v>
      </c>
      <c r="AG155" s="18" t="s">
        <v>68</v>
      </c>
      <c r="AH155" s="18" t="s">
        <v>68</v>
      </c>
      <c r="AI155" s="18" t="s">
        <v>68</v>
      </c>
      <c r="AJ155" s="18" t="s">
        <v>68</v>
      </c>
      <c r="AK155" s="18" t="s">
        <v>68</v>
      </c>
      <c r="AL155" s="18" t="s">
        <v>68</v>
      </c>
      <c r="AM155" s="18"/>
      <c r="AN155" s="191"/>
      <c r="AO155" s="191" t="s">
        <v>270</v>
      </c>
      <c r="AP155" s="17" t="s">
        <v>68</v>
      </c>
      <c r="AQ155" s="17" t="s">
        <v>68</v>
      </c>
      <c r="AR155" s="17" t="s">
        <v>297</v>
      </c>
      <c r="AS155" s="191"/>
      <c r="AT155" s="191"/>
      <c r="AU155" s="191"/>
      <c r="AV155" s="18">
        <v>0</v>
      </c>
      <c r="AW155" s="18">
        <v>0</v>
      </c>
      <c r="AX155" s="18">
        <v>0</v>
      </c>
      <c r="AY155" s="18">
        <v>0</v>
      </c>
      <c r="AZ155" s="18">
        <v>0</v>
      </c>
      <c r="BA155" s="194">
        <v>0</v>
      </c>
      <c r="BB155" s="18" t="s">
        <v>68</v>
      </c>
      <c r="BC155" s="17" t="s">
        <v>68</v>
      </c>
      <c r="BD155" s="17">
        <v>124</v>
      </c>
      <c r="BE155" s="18" t="s">
        <v>85</v>
      </c>
      <c r="BF155" s="18">
        <v>196</v>
      </c>
    </row>
    <row r="156" spans="1:58" x14ac:dyDescent="0.25">
      <c r="A156" s="51">
        <v>94</v>
      </c>
      <c r="B156" s="196">
        <v>6</v>
      </c>
      <c r="C156" s="197" t="s">
        <v>309</v>
      </c>
      <c r="D156" s="53" t="s">
        <v>64</v>
      </c>
      <c r="E156" s="53" t="s">
        <v>65</v>
      </c>
      <c r="F156" s="72">
        <v>1927</v>
      </c>
      <c r="G156" s="72"/>
      <c r="H156" s="17">
        <f t="shared" si="53"/>
        <v>88</v>
      </c>
      <c r="I156" s="46">
        <f>32.9+33.5</f>
        <v>66.400000000000006</v>
      </c>
      <c r="J156" s="18">
        <v>0</v>
      </c>
      <c r="K156" s="18">
        <f t="shared" si="54"/>
        <v>66.400000000000006</v>
      </c>
      <c r="L156" s="18">
        <v>194.3</v>
      </c>
      <c r="M156" s="17">
        <v>1</v>
      </c>
      <c r="N156" s="17">
        <v>0</v>
      </c>
      <c r="O156" s="73">
        <v>2</v>
      </c>
      <c r="P156" s="18">
        <v>2</v>
      </c>
      <c r="Q156" s="17" t="s">
        <v>69</v>
      </c>
      <c r="R156" s="19">
        <v>1</v>
      </c>
      <c r="S156" s="191" t="s">
        <v>270</v>
      </c>
      <c r="T156" s="17">
        <v>17</v>
      </c>
      <c r="U156" s="18" t="s">
        <v>280</v>
      </c>
      <c r="V156" s="18" t="s">
        <v>68</v>
      </c>
      <c r="W156" s="18" t="s">
        <v>67</v>
      </c>
      <c r="X156" s="18" t="s">
        <v>304</v>
      </c>
      <c r="Y156" s="18" t="s">
        <v>68</v>
      </c>
      <c r="Z156" s="18" t="s">
        <v>67</v>
      </c>
      <c r="AA156" s="17" t="s">
        <v>68</v>
      </c>
      <c r="AB156" s="18" t="s">
        <v>67</v>
      </c>
      <c r="AC156" s="17" t="s">
        <v>68</v>
      </c>
      <c r="AD156" s="18" t="s">
        <v>68</v>
      </c>
      <c r="AE156" s="18" t="s">
        <v>68</v>
      </c>
      <c r="AF156" s="18" t="s">
        <v>68</v>
      </c>
      <c r="AG156" s="18" t="s">
        <v>68</v>
      </c>
      <c r="AH156" s="18" t="s">
        <v>68</v>
      </c>
      <c r="AI156" s="18" t="s">
        <v>68</v>
      </c>
      <c r="AJ156" s="18" t="s">
        <v>68</v>
      </c>
      <c r="AK156" s="18" t="s">
        <v>68</v>
      </c>
      <c r="AL156" s="18" t="s">
        <v>68</v>
      </c>
      <c r="AM156" s="18"/>
      <c r="AN156" s="191"/>
      <c r="AO156" s="191" t="s">
        <v>270</v>
      </c>
      <c r="AP156" s="17" t="s">
        <v>68</v>
      </c>
      <c r="AQ156" s="17" t="s">
        <v>68</v>
      </c>
      <c r="AR156" s="17" t="s">
        <v>310</v>
      </c>
      <c r="AS156" s="17">
        <v>697</v>
      </c>
      <c r="AT156" s="17">
        <v>222.3</v>
      </c>
      <c r="AU156" s="17">
        <f>AS156-AT156</f>
        <v>474.7</v>
      </c>
      <c r="AV156" s="18">
        <v>0</v>
      </c>
      <c r="AW156" s="18">
        <v>0</v>
      </c>
      <c r="AX156" s="18">
        <v>0</v>
      </c>
      <c r="AY156" s="18">
        <v>0</v>
      </c>
      <c r="AZ156" s="18">
        <v>0</v>
      </c>
      <c r="BA156" s="194">
        <v>0</v>
      </c>
      <c r="BB156" s="18" t="s">
        <v>68</v>
      </c>
      <c r="BC156" s="17" t="s">
        <v>68</v>
      </c>
      <c r="BD156" s="17">
        <v>222.3</v>
      </c>
      <c r="BE156" s="18" t="s">
        <v>92</v>
      </c>
      <c r="BF156" s="18">
        <v>360</v>
      </c>
    </row>
    <row r="157" spans="1:58" ht="16.5" hidden="1" thickBot="1" x14ac:dyDescent="0.3">
      <c r="A157" s="204"/>
      <c r="B157" s="205"/>
      <c r="C157" s="206" t="s">
        <v>311</v>
      </c>
      <c r="D157" s="207"/>
      <c r="E157" s="207"/>
      <c r="F157" s="208"/>
      <c r="G157" s="208"/>
      <c r="H157" s="208"/>
      <c r="I157" s="209">
        <f>I151+I152+I153+I154+I155+I156</f>
        <v>598.6</v>
      </c>
      <c r="J157" s="209">
        <f>J151+J152+J153+J154+J155+J156</f>
        <v>0</v>
      </c>
      <c r="K157" s="209">
        <f>K151+K152+K153+K154+K155+K156</f>
        <v>598.6</v>
      </c>
      <c r="L157" s="209">
        <f>SUM(L151:L156)</f>
        <v>728.5</v>
      </c>
      <c r="M157" s="209">
        <f>M151+M152+M153+M154+M155+M156</f>
        <v>6</v>
      </c>
      <c r="N157" s="209">
        <f>N151+N152+N153+N154+N155+N156</f>
        <v>0</v>
      </c>
      <c r="O157" s="209">
        <f>O151+O152+O153+O154+O155+O156</f>
        <v>16</v>
      </c>
      <c r="P157" s="210">
        <f>SUM(P151:P156)</f>
        <v>16</v>
      </c>
      <c r="Q157" s="209"/>
      <c r="R157" s="210">
        <f>SUM(R151:R156)</f>
        <v>6</v>
      </c>
      <c r="S157" s="209">
        <v>0</v>
      </c>
      <c r="T157" s="210">
        <f>SUM(T151:T156)</f>
        <v>52</v>
      </c>
      <c r="U157" s="209"/>
      <c r="V157" s="209"/>
      <c r="W157" s="209"/>
      <c r="X157" s="209"/>
      <c r="Y157" s="209"/>
      <c r="Z157" s="209"/>
      <c r="AA157" s="209"/>
      <c r="AB157" s="209"/>
      <c r="AC157" s="209"/>
      <c r="AD157" s="209"/>
      <c r="AE157" s="209"/>
      <c r="AF157" s="209"/>
      <c r="AG157" s="209"/>
      <c r="AH157" s="209"/>
      <c r="AI157" s="209"/>
      <c r="AJ157" s="209"/>
      <c r="AK157" s="209"/>
      <c r="AL157" s="209"/>
      <c r="AM157" s="209"/>
      <c r="AN157" s="209"/>
      <c r="AO157" s="209"/>
      <c r="AP157" s="209"/>
      <c r="AQ157" s="209"/>
      <c r="AR157" s="209"/>
      <c r="AS157" s="209">
        <f>SUM(AS151:AS156)</f>
        <v>697</v>
      </c>
      <c r="AT157" s="209">
        <f>SUM(AT151:AT156)</f>
        <v>222.3</v>
      </c>
      <c r="AU157" s="209">
        <f>SUM(AU151:AU156)</f>
        <v>474.7</v>
      </c>
      <c r="AV157" s="209">
        <v>0</v>
      </c>
      <c r="AW157" s="209">
        <v>0</v>
      </c>
      <c r="AX157" s="209">
        <f>SUM(AX151:AX156)</f>
        <v>0</v>
      </c>
      <c r="AY157" s="209">
        <f t="shared" ref="AY157:AZ157" si="55">SUM(AY151:AY156)</f>
        <v>0</v>
      </c>
      <c r="AZ157" s="209">
        <f t="shared" si="55"/>
        <v>0</v>
      </c>
      <c r="BA157" s="208">
        <f>SUM(BA151:BA156)</f>
        <v>0</v>
      </c>
      <c r="BB157" s="209"/>
      <c r="BC157" s="209">
        <f>SUM(BC151:BC156)</f>
        <v>0</v>
      </c>
      <c r="BD157" s="209">
        <f>BD151+BD152+BD153+BD154+BD155+BD156</f>
        <v>864.2</v>
      </c>
      <c r="BE157" s="209"/>
      <c r="BF157" s="211">
        <f>BF151+BF152+BF153+BF154+BF155+BF156</f>
        <v>1365</v>
      </c>
    </row>
    <row r="158" spans="1:58" x14ac:dyDescent="0.25">
      <c r="AS158" s="198"/>
      <c r="AT158" s="198"/>
      <c r="AU158" s="198"/>
    </row>
    <row r="159" spans="1:58" x14ac:dyDescent="0.25">
      <c r="I159" s="198"/>
      <c r="K159" s="198"/>
      <c r="L159" s="198"/>
      <c r="N159" s="199"/>
      <c r="AU159" s="200"/>
      <c r="AZ159" s="200"/>
    </row>
    <row r="160" spans="1:58" x14ac:dyDescent="0.25">
      <c r="F160" s="201"/>
      <c r="G160" s="201"/>
      <c r="H160" s="201"/>
      <c r="I160" s="201"/>
      <c r="J160" s="201"/>
      <c r="K160" s="201"/>
      <c r="L160" s="201"/>
      <c r="O160" s="198"/>
    </row>
    <row r="161" spans="1:12" ht="47.25" x14ac:dyDescent="0.25">
      <c r="A161" s="202"/>
      <c r="B161" s="202"/>
      <c r="C161" s="203" t="s">
        <v>312</v>
      </c>
    </row>
    <row r="162" spans="1:12" x14ac:dyDescent="0.25">
      <c r="A162" s="4"/>
      <c r="B162" s="4"/>
      <c r="C162" s="84"/>
      <c r="D162" s="4"/>
      <c r="E162" s="4"/>
      <c r="K162" s="198"/>
      <c r="L162" s="198"/>
    </row>
  </sheetData>
  <mergeCells count="136">
    <mergeCell ref="A4:BF4"/>
    <mergeCell ref="A6:B7"/>
    <mergeCell ref="C6:C7"/>
    <mergeCell ref="D6:D7"/>
    <mergeCell ref="E6:E7"/>
    <mergeCell ref="F6:F7"/>
    <mergeCell ref="G6:G7"/>
    <mergeCell ref="H6:H7"/>
    <mergeCell ref="I6:K6"/>
    <mergeCell ref="M6:M7"/>
    <mergeCell ref="BC6:BC7"/>
    <mergeCell ref="BD6:BD7"/>
    <mergeCell ref="BE6:BF6"/>
    <mergeCell ref="AP6:AP7"/>
    <mergeCell ref="AQ6:AQ7"/>
    <mergeCell ref="AR6:AR7"/>
    <mergeCell ref="AS6:AS7"/>
    <mergeCell ref="AT6:AT7"/>
    <mergeCell ref="AU6:AU7"/>
    <mergeCell ref="A51:B52"/>
    <mergeCell ref="C51:C52"/>
    <mergeCell ref="D51:D52"/>
    <mergeCell ref="E51:E52"/>
    <mergeCell ref="F51:F52"/>
    <mergeCell ref="H51:H52"/>
    <mergeCell ref="AV6:AZ6"/>
    <mergeCell ref="BA6:BA7"/>
    <mergeCell ref="BB6:BB7"/>
    <mergeCell ref="T6:T7"/>
    <mergeCell ref="U6:AE6"/>
    <mergeCell ref="AF6:AI6"/>
    <mergeCell ref="AJ6:AL6"/>
    <mergeCell ref="AN6:AN7"/>
    <mergeCell ref="AO6:AO7"/>
    <mergeCell ref="N6:N7"/>
    <mergeCell ref="O6:O7"/>
    <mergeCell ref="P6:P7"/>
    <mergeCell ref="Q6:Q7"/>
    <mergeCell ref="R6:R7"/>
    <mergeCell ref="S6:S7"/>
    <mergeCell ref="T51:T52"/>
    <mergeCell ref="U51:AE51"/>
    <mergeCell ref="AF51:AI51"/>
    <mergeCell ref="AJ51:AL51"/>
    <mergeCell ref="I51:K51"/>
    <mergeCell ref="M51:M52"/>
    <mergeCell ref="N51:N52"/>
    <mergeCell ref="O51:O52"/>
    <mergeCell ref="P51:P52"/>
    <mergeCell ref="Q51:Q52"/>
    <mergeCell ref="BD51:BD52"/>
    <mergeCell ref="BE51:BF51"/>
    <mergeCell ref="A92:B93"/>
    <mergeCell ref="C92:C93"/>
    <mergeCell ref="D92:D93"/>
    <mergeCell ref="E92:E93"/>
    <mergeCell ref="F92:F93"/>
    <mergeCell ref="H92:H93"/>
    <mergeCell ref="I92:K92"/>
    <mergeCell ref="M92:M93"/>
    <mergeCell ref="AT51:AT52"/>
    <mergeCell ref="AU51:AU52"/>
    <mergeCell ref="AV51:AZ51"/>
    <mergeCell ref="BA51:BA52"/>
    <mergeCell ref="BB51:BB52"/>
    <mergeCell ref="BC51:BC52"/>
    <mergeCell ref="AN51:AN52"/>
    <mergeCell ref="AO51:AO52"/>
    <mergeCell ref="AP51:AP52"/>
    <mergeCell ref="AQ51:AQ52"/>
    <mergeCell ref="AR51:AR52"/>
    <mergeCell ref="AS51:AS52"/>
    <mergeCell ref="R51:R52"/>
    <mergeCell ref="S51:S52"/>
    <mergeCell ref="T92:T93"/>
    <mergeCell ref="U92:AE92"/>
    <mergeCell ref="AF92:AI92"/>
    <mergeCell ref="AJ92:AL92"/>
    <mergeCell ref="AN92:AN93"/>
    <mergeCell ref="AO92:AO93"/>
    <mergeCell ref="N92:N93"/>
    <mergeCell ref="O92:O93"/>
    <mergeCell ref="P92:P93"/>
    <mergeCell ref="Q92:Q93"/>
    <mergeCell ref="R92:R93"/>
    <mergeCell ref="S92:S93"/>
    <mergeCell ref="AV92:AZ92"/>
    <mergeCell ref="BA92:BA93"/>
    <mergeCell ref="BB92:BB93"/>
    <mergeCell ref="BC92:BC93"/>
    <mergeCell ref="BD92:BD93"/>
    <mergeCell ref="BE92:BF92"/>
    <mergeCell ref="AP92:AP93"/>
    <mergeCell ref="AQ92:AQ93"/>
    <mergeCell ref="AR92:AR93"/>
    <mergeCell ref="AS92:AS93"/>
    <mergeCell ref="AT92:AT93"/>
    <mergeCell ref="AU92:AU93"/>
    <mergeCell ref="BE95:BE102"/>
    <mergeCell ref="A124:B124"/>
    <mergeCell ref="A127:B128"/>
    <mergeCell ref="C127:C128"/>
    <mergeCell ref="D127:D128"/>
    <mergeCell ref="E127:E128"/>
    <mergeCell ref="F127:F128"/>
    <mergeCell ref="H127:H128"/>
    <mergeCell ref="I127:K127"/>
    <mergeCell ref="M127:M128"/>
    <mergeCell ref="BE127:BF127"/>
    <mergeCell ref="AP127:AP128"/>
    <mergeCell ref="AQ127:AQ128"/>
    <mergeCell ref="AR127:AR128"/>
    <mergeCell ref="AS127:AS128"/>
    <mergeCell ref="AT127:AT128"/>
    <mergeCell ref="AU127:AU128"/>
    <mergeCell ref="T127:T128"/>
    <mergeCell ref="U127:AE127"/>
    <mergeCell ref="AF127:AI127"/>
    <mergeCell ref="AJ127:AL127"/>
    <mergeCell ref="AN127:AN128"/>
    <mergeCell ref="AO127:AO128"/>
    <mergeCell ref="A130:B130"/>
    <mergeCell ref="A135:B135"/>
    <mergeCell ref="A140:B140"/>
    <mergeCell ref="A145:B145"/>
    <mergeCell ref="AV127:AZ127"/>
    <mergeCell ref="BA127:BA128"/>
    <mergeCell ref="BB127:BB128"/>
    <mergeCell ref="BC127:BC128"/>
    <mergeCell ref="BD127:BD128"/>
    <mergeCell ref="N127:N128"/>
    <mergeCell ref="O127:O128"/>
    <mergeCell ref="P127:P128"/>
    <mergeCell ref="Q127:Q128"/>
    <mergeCell ref="R127:R128"/>
    <mergeCell ref="S127:S12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2019-01-24T16:55:30Z</dcterms:modified>
</cp:coreProperties>
</file>